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30" yWindow="270" windowWidth="11325" windowHeight="5490" activeTab="3"/>
  </bookViews>
  <sheets>
    <sheet name="w0" sheetId="1" r:id="rId1"/>
    <sheet name="dls01" sheetId="2" r:id="rId2"/>
    <sheet name="prtNEW" sheetId="3" r:id="rId3"/>
    <sheet name="dls30" sheetId="4" r:id="rId4"/>
    <sheet name="dls2" sheetId="5" r:id="rId5"/>
    <sheet name="ap00" sheetId="6" r:id="rId6"/>
    <sheet name="sh01" sheetId="7" r:id="rId7"/>
    <sheet name="cut" sheetId="8" r:id="rId8"/>
    <sheet name="dls" sheetId="9" r:id="rId9"/>
  </sheets>
  <definedNames>
    <definedName name="_xlfn.BAHTTEXT" hidden="1">#NAME?</definedName>
    <definedName name="infodls">'w0'!$A$1:$B$5</definedName>
    <definedName name="_xlnm.Print_Area" localSheetId="2">'prtNEW'!$A$1:$BL$37</definedName>
    <definedName name="ses1">'dls01'!#REF!</definedName>
    <definedName name="ses10">'dls01'!#REF!</definedName>
    <definedName name="ses11">'dls01'!#REF!</definedName>
    <definedName name="ses12">'dls01'!#REF!</definedName>
    <definedName name="ses2">'dls01'!#REF!</definedName>
    <definedName name="ses3">'dls01'!#REF!</definedName>
    <definedName name="ses4">'dls01'!#REF!</definedName>
    <definedName name="ses456">'dls01'!#REF!</definedName>
    <definedName name="ses5">'dls01'!#REF!</definedName>
    <definedName name="ses6">'dls01'!#REF!</definedName>
    <definedName name="ses7">'dls01'!#REF!</definedName>
    <definedName name="ses8">'dls01'!#REF!</definedName>
    <definedName name="ses9">'dls01'!$AO$1:$AS$625</definedName>
  </definedNames>
  <calcPr fullCalcOnLoad="1" refMode="R1C1"/>
</workbook>
</file>

<file path=xl/sharedStrings.xml><?xml version="1.0" encoding="utf-8"?>
<sst xmlns="http://schemas.openxmlformats.org/spreadsheetml/2006/main" count="4791" uniqueCount="1101">
  <si>
    <t>Путь к файлам KOPS</t>
  </si>
  <si>
    <t>Имя файла KOPS</t>
  </si>
  <si>
    <t>Рабочий лист Excel</t>
  </si>
  <si>
    <t>Порядковый номер</t>
  </si>
  <si>
    <t>Имя диапазона ячеек</t>
  </si>
  <si>
    <t xml:space="preserve">              После выполнения процедуры</t>
  </si>
  <si>
    <t xml:space="preserve"> НЕ ЗАБУДЬ ПОСТАВИТЬ ДАТУ ТУРНИРА !!</t>
  </si>
  <si>
    <t>Date :</t>
  </si>
  <si>
    <t>#</t>
  </si>
  <si>
    <t>Dc</t>
  </si>
  <si>
    <t>L</t>
  </si>
  <si>
    <t>NS</t>
  </si>
  <si>
    <t>EW</t>
  </si>
  <si>
    <t>Board</t>
  </si>
  <si>
    <t>ª</t>
  </si>
  <si>
    <t>©</t>
  </si>
  <si>
    <t>¨</t>
  </si>
  <si>
    <t>§</t>
  </si>
  <si>
    <t>dls01</t>
  </si>
  <si>
    <t>A</t>
  </si>
  <si>
    <t>N</t>
  </si>
  <si>
    <t>S</t>
  </si>
  <si>
    <t>E</t>
  </si>
  <si>
    <t>W</t>
  </si>
  <si>
    <t>Session</t>
  </si>
  <si>
    <t>Sect</t>
  </si>
  <si>
    <t>Contr.</t>
  </si>
  <si>
    <t>Tr</t>
  </si>
  <si>
    <t xml:space="preserve">  Апелляция #</t>
  </si>
  <si>
    <t>руб.</t>
  </si>
  <si>
    <t xml:space="preserve">  Турнир :</t>
  </si>
  <si>
    <t xml:space="preserve">   Стол</t>
  </si>
  <si>
    <t xml:space="preserve">     Тур</t>
  </si>
  <si>
    <t xml:space="preserve">    Сдача</t>
  </si>
  <si>
    <t xml:space="preserve">  Апеллирует :</t>
  </si>
  <si>
    <t xml:space="preserve">   Судья</t>
  </si>
  <si>
    <t>Brd</t>
  </si>
  <si>
    <t>Торговля и комментарии</t>
  </si>
  <si>
    <t>Игра картами и комментарии</t>
  </si>
  <si>
    <t>Факты, установленные судьей за столом,</t>
  </si>
  <si>
    <t>и его решение</t>
  </si>
  <si>
    <t>Претензия апеллирующей пары или доводы судьи, сомневающегося в справедливости</t>
  </si>
  <si>
    <t>принятого решения</t>
  </si>
  <si>
    <t>Решение АК</t>
  </si>
  <si>
    <t xml:space="preserve">  Депозит</t>
  </si>
  <si>
    <t>Особые мнения членов АК</t>
  </si>
  <si>
    <t>Председатель АК</t>
  </si>
  <si>
    <t>Дата и время заседания</t>
  </si>
  <si>
    <t>Члены АК</t>
  </si>
  <si>
    <t xml:space="preserve"> Принята судьей (дата, время):</t>
  </si>
  <si>
    <t>XIII Открытый парный чемпионат России по бриджу</t>
  </si>
  <si>
    <t xml:space="preserve"> Board</t>
  </si>
  <si>
    <t>Є</t>
  </si>
  <si>
    <t>Ё</t>
  </si>
  <si>
    <t xml:space="preserve"> Сессия</t>
  </si>
  <si>
    <t>nt</t>
  </si>
  <si>
    <t xml:space="preserve">  minimax:</t>
  </si>
  <si>
    <t xml:space="preserve"> Депозит:</t>
  </si>
  <si>
    <t>Date:</t>
  </si>
  <si>
    <t>SCORE</t>
  </si>
  <si>
    <t>Minimax:</t>
  </si>
  <si>
    <r>
      <t>Судейское решение:</t>
    </r>
    <r>
      <rPr>
        <sz val="11"/>
        <rFont val="Arial Cyr"/>
        <family val="2"/>
      </rPr>
      <t xml:space="preserve"> </t>
    </r>
  </si>
  <si>
    <t>ВЕРНУТЬ / УДЕРЖАТЬ</t>
  </si>
  <si>
    <t>H A N D   R E C O R D S</t>
  </si>
  <si>
    <t xml:space="preserve"> BRD</t>
  </si>
  <si>
    <t>minimax:</t>
  </si>
  <si>
    <t>:</t>
  </si>
  <si>
    <t>HCP</t>
  </si>
  <si>
    <t>N:</t>
  </si>
  <si>
    <t>S:</t>
  </si>
  <si>
    <t>E:</t>
  </si>
  <si>
    <t>W:</t>
  </si>
  <si>
    <t>СЕССИЯ</t>
  </si>
  <si>
    <t>Сессия</t>
  </si>
  <si>
    <t xml:space="preserve"> </t>
  </si>
  <si>
    <t>c:\temp\deals\</t>
  </si>
  <si>
    <t>Парный конгресс на МАКС</t>
  </si>
  <si>
    <t>ses1</t>
  </si>
  <si>
    <t>J4</t>
  </si>
  <si>
    <t>AJ</t>
  </si>
  <si>
    <t>K64</t>
  </si>
  <si>
    <t>K103</t>
  </si>
  <si>
    <t>J42</t>
  </si>
  <si>
    <t>A103</t>
  </si>
  <si>
    <t>A95</t>
  </si>
  <si>
    <t>K3</t>
  </si>
  <si>
    <t>QJ4</t>
  </si>
  <si>
    <t>Q2</t>
  </si>
  <si>
    <t>Q103</t>
  </si>
  <si>
    <t>A4</t>
  </si>
  <si>
    <t>A8</t>
  </si>
  <si>
    <t>J1094</t>
  </si>
  <si>
    <t>A6</t>
  </si>
  <si>
    <t>J107</t>
  </si>
  <si>
    <t>K10943</t>
  </si>
  <si>
    <t>KQ75</t>
  </si>
  <si>
    <t>AJ76</t>
  </si>
  <si>
    <t>K</t>
  </si>
  <si>
    <t>K10</t>
  </si>
  <si>
    <t>A86</t>
  </si>
  <si>
    <t>A107</t>
  </si>
  <si>
    <t>Q76</t>
  </si>
  <si>
    <t>J</t>
  </si>
  <si>
    <t>J43</t>
  </si>
  <si>
    <t>--</t>
  </si>
  <si>
    <t>Q8</t>
  </si>
  <si>
    <t>A92</t>
  </si>
  <si>
    <t>4H</t>
  </si>
  <si>
    <t>2S</t>
  </si>
  <si>
    <t>D</t>
  </si>
  <si>
    <t>1N</t>
  </si>
  <si>
    <t>Q7</t>
  </si>
  <si>
    <t>K5</t>
  </si>
  <si>
    <t>AJ97</t>
  </si>
  <si>
    <t>KQ85</t>
  </si>
  <si>
    <t>J2</t>
  </si>
  <si>
    <t>J7</t>
  </si>
  <si>
    <t>J64</t>
  </si>
  <si>
    <t>AK4</t>
  </si>
  <si>
    <t>Q107</t>
  </si>
  <si>
    <t>K2</t>
  </si>
  <si>
    <t>J72</t>
  </si>
  <si>
    <t>Q4</t>
  </si>
  <si>
    <t>K92</t>
  </si>
  <si>
    <t>K83</t>
  </si>
  <si>
    <t>AJ9</t>
  </si>
  <si>
    <t>A9</t>
  </si>
  <si>
    <t>Q5</t>
  </si>
  <si>
    <t>J3</t>
  </si>
  <si>
    <t>2H</t>
  </si>
  <si>
    <t>3S</t>
  </si>
  <si>
    <t>1H</t>
  </si>
  <si>
    <t>QJ7</t>
  </si>
  <si>
    <t>AK53</t>
  </si>
  <si>
    <t>A752</t>
  </si>
  <si>
    <t>K53</t>
  </si>
  <si>
    <t>KJ8</t>
  </si>
  <si>
    <t>K8</t>
  </si>
  <si>
    <t>K63</t>
  </si>
  <si>
    <t>6N</t>
  </si>
  <si>
    <t>A3</t>
  </si>
  <si>
    <t>KJ7</t>
  </si>
  <si>
    <t>Q97</t>
  </si>
  <si>
    <t>KQ62</t>
  </si>
  <si>
    <t>K98</t>
  </si>
  <si>
    <t>K72</t>
  </si>
  <si>
    <t>J82</t>
  </si>
  <si>
    <t>K7</t>
  </si>
  <si>
    <t>Q52</t>
  </si>
  <si>
    <t>K74</t>
  </si>
  <si>
    <t>KQ10</t>
  </si>
  <si>
    <t>3N</t>
  </si>
  <si>
    <t>3D</t>
  </si>
  <si>
    <t>K108</t>
  </si>
  <si>
    <t>Q98</t>
  </si>
  <si>
    <t>AJ103</t>
  </si>
  <si>
    <t>A63</t>
  </si>
  <si>
    <t>KQ9</t>
  </si>
  <si>
    <t>QJ82</t>
  </si>
  <si>
    <t>1S</t>
  </si>
  <si>
    <t>Q1073</t>
  </si>
  <si>
    <t>A65</t>
  </si>
  <si>
    <t>A932</t>
  </si>
  <si>
    <t>AQJ</t>
  </si>
  <si>
    <t>KQ7</t>
  </si>
  <si>
    <t>QJ</t>
  </si>
  <si>
    <t>AK5</t>
  </si>
  <si>
    <t>A84</t>
  </si>
  <si>
    <t>4C</t>
  </si>
  <si>
    <t>7N</t>
  </si>
  <si>
    <t>A87</t>
  </si>
  <si>
    <t>KJ6</t>
  </si>
  <si>
    <t>QJ852</t>
  </si>
  <si>
    <t>AQ94</t>
  </si>
  <si>
    <t>KJ3</t>
  </si>
  <si>
    <t>A52</t>
  </si>
  <si>
    <t>KJ10</t>
  </si>
  <si>
    <t>A74</t>
  </si>
  <si>
    <t>K82</t>
  </si>
  <si>
    <t>A96</t>
  </si>
  <si>
    <t>A106</t>
  </si>
  <si>
    <t>A93</t>
  </si>
  <si>
    <t>K1053</t>
  </si>
  <si>
    <t>J1053</t>
  </si>
  <si>
    <t>KJ86</t>
  </si>
  <si>
    <t>J1063</t>
  </si>
  <si>
    <t>AQ76</t>
  </si>
  <si>
    <t>KQ83</t>
  </si>
  <si>
    <t>3C</t>
  </si>
  <si>
    <t>4N</t>
  </si>
  <si>
    <t>KQ853</t>
  </si>
  <si>
    <t>KQ543</t>
  </si>
  <si>
    <t>A98654</t>
  </si>
  <si>
    <t>J854</t>
  </si>
  <si>
    <t>Q10754</t>
  </si>
  <si>
    <t>Q8643</t>
  </si>
  <si>
    <t>AJ862</t>
  </si>
  <si>
    <t>AK52</t>
  </si>
  <si>
    <t>A85</t>
  </si>
  <si>
    <t>AQ5</t>
  </si>
  <si>
    <t>KJ2</t>
  </si>
  <si>
    <t>Q32</t>
  </si>
  <si>
    <t>AJ3</t>
  </si>
  <si>
    <t>J964</t>
  </si>
  <si>
    <t>A1063</t>
  </si>
  <si>
    <t>K6</t>
  </si>
  <si>
    <t>K1052</t>
  </si>
  <si>
    <t>Q94</t>
  </si>
  <si>
    <t>K974</t>
  </si>
  <si>
    <t>K7642</t>
  </si>
  <si>
    <t>KQ106</t>
  </si>
  <si>
    <t>K104</t>
  </si>
  <si>
    <t>A5</t>
  </si>
  <si>
    <t>J93</t>
  </si>
  <si>
    <t>KJ</t>
  </si>
  <si>
    <t>A765</t>
  </si>
  <si>
    <t>AK86</t>
  </si>
  <si>
    <t>QJ98</t>
  </si>
  <si>
    <t>K102</t>
  </si>
  <si>
    <t>KQ87</t>
  </si>
  <si>
    <t>AJ98</t>
  </si>
  <si>
    <t>Q</t>
  </si>
  <si>
    <t>Q832</t>
  </si>
  <si>
    <t>A54</t>
  </si>
  <si>
    <t>K86</t>
  </si>
  <si>
    <t>AJ854</t>
  </si>
  <si>
    <t>Q92</t>
  </si>
  <si>
    <t>K95</t>
  </si>
  <si>
    <t>J63</t>
  </si>
  <si>
    <t>J96</t>
  </si>
  <si>
    <t>Q74</t>
  </si>
  <si>
    <t>Q105</t>
  </si>
  <si>
    <t>A53</t>
  </si>
  <si>
    <t>A7</t>
  </si>
  <si>
    <t>A73</t>
  </si>
  <si>
    <t>Q62</t>
  </si>
  <si>
    <t>Q63</t>
  </si>
  <si>
    <t>AJ86</t>
  </si>
  <si>
    <t>KJ72</t>
  </si>
  <si>
    <t>Q1086</t>
  </si>
  <si>
    <t>J84</t>
  </si>
  <si>
    <t>J1064</t>
  </si>
  <si>
    <t>Q64</t>
  </si>
  <si>
    <t>K85</t>
  </si>
  <si>
    <t>Q102</t>
  </si>
  <si>
    <t>Q732</t>
  </si>
  <si>
    <t>A104</t>
  </si>
  <si>
    <t>Q65</t>
  </si>
  <si>
    <t>AK10</t>
  </si>
  <si>
    <t>Q87</t>
  </si>
  <si>
    <t>AJ95</t>
  </si>
  <si>
    <t>Q10642</t>
  </si>
  <si>
    <t>J10</t>
  </si>
  <si>
    <t>AQ9</t>
  </si>
  <si>
    <t>A75</t>
  </si>
  <si>
    <t>J103</t>
  </si>
  <si>
    <t>J10765</t>
  </si>
  <si>
    <t>J1092</t>
  </si>
  <si>
    <t>KQ4</t>
  </si>
  <si>
    <t>J984</t>
  </si>
  <si>
    <t>J5</t>
  </si>
  <si>
    <t>K43</t>
  </si>
  <si>
    <t>Q9</t>
  </si>
  <si>
    <t>AJ6</t>
  </si>
  <si>
    <t>AK</t>
  </si>
  <si>
    <t>QJ54</t>
  </si>
  <si>
    <t>A83</t>
  </si>
  <si>
    <t>K832</t>
  </si>
  <si>
    <t>J932</t>
  </si>
  <si>
    <t>AQ4</t>
  </si>
  <si>
    <t>Q8732</t>
  </si>
  <si>
    <t>AJ73</t>
  </si>
  <si>
    <t>K96</t>
  </si>
  <si>
    <t>QJ75</t>
  </si>
  <si>
    <t>KQ2</t>
  </si>
  <si>
    <t>AKJ5</t>
  </si>
  <si>
    <t>A942</t>
  </si>
  <si>
    <t>Q10</t>
  </si>
  <si>
    <t>J853</t>
  </si>
  <si>
    <t>KJ4</t>
  </si>
  <si>
    <t>AQ976</t>
  </si>
  <si>
    <t>5C</t>
  </si>
  <si>
    <t>7C</t>
  </si>
  <si>
    <t>6C</t>
  </si>
  <si>
    <t>6D</t>
  </si>
  <si>
    <t>44995</t>
  </si>
  <si>
    <t>4S</t>
  </si>
  <si>
    <t>6S</t>
  </si>
  <si>
    <t>KJ106</t>
  </si>
  <si>
    <t>Q6</t>
  </si>
  <si>
    <t>A102</t>
  </si>
  <si>
    <t>J10865</t>
  </si>
  <si>
    <t>K42</t>
  </si>
  <si>
    <t>K853</t>
  </si>
  <si>
    <t>J9</t>
  </si>
  <si>
    <t>Q3</t>
  </si>
  <si>
    <t>J1042</t>
  </si>
  <si>
    <t>AQ2</t>
  </si>
  <si>
    <t>KQ8</t>
  </si>
  <si>
    <t>J92</t>
  </si>
  <si>
    <t>K109754</t>
  </si>
  <si>
    <t>AK9</t>
  </si>
  <si>
    <t>A2</t>
  </si>
  <si>
    <t>K10865</t>
  </si>
  <si>
    <t>A432</t>
  </si>
  <si>
    <t>AJ4</t>
  </si>
  <si>
    <t>QJ97</t>
  </si>
  <si>
    <t>A764</t>
  </si>
  <si>
    <t>AQ63</t>
  </si>
  <si>
    <t>Q932</t>
  </si>
  <si>
    <t>QJ2</t>
  </si>
  <si>
    <t>A10</t>
  </si>
  <si>
    <t>K752</t>
  </si>
  <si>
    <t>K76</t>
  </si>
  <si>
    <t>J109</t>
  </si>
  <si>
    <t>QJ6</t>
  </si>
  <si>
    <t>Q43</t>
  </si>
  <si>
    <t>J108</t>
  </si>
  <si>
    <t>K73</t>
  </si>
  <si>
    <t>K962</t>
  </si>
  <si>
    <t>AJ7</t>
  </si>
  <si>
    <t>K1094</t>
  </si>
  <si>
    <t>K1032</t>
  </si>
  <si>
    <t>K1098</t>
  </si>
  <si>
    <t>J75</t>
  </si>
  <si>
    <t>AK109</t>
  </si>
  <si>
    <t>KJ87</t>
  </si>
  <si>
    <t>K106</t>
  </si>
  <si>
    <t>QJ5</t>
  </si>
  <si>
    <t>K52</t>
  </si>
  <si>
    <t>AK6</t>
  </si>
  <si>
    <t>KJ9</t>
  </si>
  <si>
    <t>A962</t>
  </si>
  <si>
    <t>J1083</t>
  </si>
  <si>
    <t>AK8</t>
  </si>
  <si>
    <t>AK97</t>
  </si>
  <si>
    <t>K32</t>
  </si>
  <si>
    <t>J105</t>
  </si>
  <si>
    <t>KQJ10</t>
  </si>
  <si>
    <t>A10732</t>
  </si>
  <si>
    <t>AQ73</t>
  </si>
  <si>
    <t>Q1085</t>
  </si>
  <si>
    <t>AQJ9</t>
  </si>
  <si>
    <t>K87</t>
  </si>
  <si>
    <t>K75</t>
  </si>
  <si>
    <t>K9</t>
  </si>
  <si>
    <t>AK32</t>
  </si>
  <si>
    <t>J652</t>
  </si>
  <si>
    <t>AQ7</t>
  </si>
  <si>
    <t>K94</t>
  </si>
  <si>
    <t>A76</t>
  </si>
  <si>
    <t>KQ3</t>
  </si>
  <si>
    <t>J875</t>
  </si>
  <si>
    <t>A105</t>
  </si>
  <si>
    <t>Q1062</t>
  </si>
  <si>
    <t>Q953</t>
  </si>
  <si>
    <t>Q1053</t>
  </si>
  <si>
    <t>AK642</t>
  </si>
  <si>
    <t>K632</t>
  </si>
  <si>
    <t>AQJ8</t>
  </si>
  <si>
    <t>AQ96</t>
  </si>
  <si>
    <t>Q1064</t>
  </si>
  <si>
    <t>K852</t>
  </si>
  <si>
    <t>J74</t>
  </si>
  <si>
    <t>5D</t>
  </si>
  <si>
    <t>AQ83</t>
  </si>
  <si>
    <t>QJ107</t>
  </si>
  <si>
    <t>J1084</t>
  </si>
  <si>
    <t>J876</t>
  </si>
  <si>
    <t>Q9543</t>
  </si>
  <si>
    <t>K65</t>
  </si>
  <si>
    <t>QJ43</t>
  </si>
  <si>
    <t>AQ10</t>
  </si>
  <si>
    <t>Q8763</t>
  </si>
  <si>
    <t>K543</t>
  </si>
  <si>
    <t>KQJ</t>
  </si>
  <si>
    <t>Q764</t>
  </si>
  <si>
    <t>KQJ4</t>
  </si>
  <si>
    <t>A1032</t>
  </si>
  <si>
    <t>K105</t>
  </si>
  <si>
    <t>A10954</t>
  </si>
  <si>
    <t>K982</t>
  </si>
  <si>
    <t>K84</t>
  </si>
  <si>
    <t>J86</t>
  </si>
  <si>
    <t>J1065</t>
  </si>
  <si>
    <t>KQ92</t>
  </si>
  <si>
    <t>K754</t>
  </si>
  <si>
    <t>QJ9543</t>
  </si>
  <si>
    <t>AK94</t>
  </si>
  <si>
    <t>Q75</t>
  </si>
  <si>
    <t>22452</t>
  </si>
  <si>
    <t>56883</t>
  </si>
  <si>
    <t>3H</t>
  </si>
  <si>
    <t>ses9</t>
  </si>
  <si>
    <t>p09</t>
  </si>
  <si>
    <t>Q763</t>
  </si>
  <si>
    <t>A10852</t>
  </si>
  <si>
    <t>AQ1098</t>
  </si>
  <si>
    <t>K943</t>
  </si>
  <si>
    <t>AQ95</t>
  </si>
  <si>
    <t>K764</t>
  </si>
  <si>
    <t>QJ853</t>
  </si>
  <si>
    <t>A732</t>
  </si>
  <si>
    <t>AKJ98</t>
  </si>
  <si>
    <t>J832</t>
  </si>
  <si>
    <t>AK2</t>
  </si>
  <si>
    <t>KQJ53</t>
  </si>
  <si>
    <t>KQ983</t>
  </si>
  <si>
    <t>AJ932</t>
  </si>
  <si>
    <t>AJ765</t>
  </si>
  <si>
    <t>AJ974</t>
  </si>
  <si>
    <t>J873</t>
  </si>
  <si>
    <t>Q1042</t>
  </si>
  <si>
    <t>Q87642</t>
  </si>
  <si>
    <t>KQ52</t>
  </si>
  <si>
    <t>AK105</t>
  </si>
  <si>
    <t>KQ109863</t>
  </si>
  <si>
    <t>J1074</t>
  </si>
  <si>
    <t>A97</t>
  </si>
  <si>
    <t>AKQ986</t>
  </si>
  <si>
    <t>AQ52</t>
  </si>
  <si>
    <t>A1096</t>
  </si>
  <si>
    <t>KJ643</t>
  </si>
  <si>
    <t>KJ85</t>
  </si>
  <si>
    <t>AJ943</t>
  </si>
  <si>
    <t>AJ1083</t>
  </si>
  <si>
    <t>AJ10</t>
  </si>
  <si>
    <t>K762</t>
  </si>
  <si>
    <t>Q82</t>
  </si>
  <si>
    <t>Q9762</t>
  </si>
  <si>
    <t>KQ109</t>
  </si>
  <si>
    <t>A9654</t>
  </si>
  <si>
    <t>KQJ106</t>
  </si>
  <si>
    <t>K642</t>
  </si>
  <si>
    <t>J8732</t>
  </si>
  <si>
    <t>Q762</t>
  </si>
  <si>
    <t>AJ1054</t>
  </si>
  <si>
    <t>AKQJ1073</t>
  </si>
  <si>
    <t>A10854</t>
  </si>
  <si>
    <t>K8765</t>
  </si>
  <si>
    <t>AK3</t>
  </si>
  <si>
    <t>KJ1042</t>
  </si>
  <si>
    <t>AK9832</t>
  </si>
  <si>
    <t>A10864</t>
  </si>
  <si>
    <t>KQJ762</t>
  </si>
  <si>
    <t>A10542</t>
  </si>
  <si>
    <t>A742</t>
  </si>
  <si>
    <t>AQ762</t>
  </si>
  <si>
    <t>AK8632</t>
  </si>
  <si>
    <t>AJ96</t>
  </si>
  <si>
    <t>A1062</t>
  </si>
  <si>
    <t>AQJ7</t>
  </si>
  <si>
    <t>K973</t>
  </si>
  <si>
    <t>QJ854</t>
  </si>
  <si>
    <t>A9652</t>
  </si>
  <si>
    <t>A743</t>
  </si>
  <si>
    <t>AKJ9853</t>
  </si>
  <si>
    <t>AKQJ10</t>
  </si>
  <si>
    <t>KQ10862</t>
  </si>
  <si>
    <t>A82</t>
  </si>
  <si>
    <t>Q10764</t>
  </si>
  <si>
    <t>K1076</t>
  </si>
  <si>
    <t>A1072</t>
  </si>
  <si>
    <t>A108632</t>
  </si>
  <si>
    <t>QJ8654</t>
  </si>
  <si>
    <t>KQ1097432</t>
  </si>
  <si>
    <t>A94</t>
  </si>
  <si>
    <t>K93</t>
  </si>
  <si>
    <t>KQJ1032</t>
  </si>
  <si>
    <t>AKJ75</t>
  </si>
  <si>
    <t>Q642</t>
  </si>
  <si>
    <t>KJ73</t>
  </si>
  <si>
    <t>A10964</t>
  </si>
  <si>
    <t>AK87</t>
  </si>
  <si>
    <t>KJ1082</t>
  </si>
  <si>
    <t>AQ1054</t>
  </si>
  <si>
    <t>K54</t>
  </si>
  <si>
    <t>AKQ763</t>
  </si>
  <si>
    <t>A32</t>
  </si>
  <si>
    <t>AQ9652</t>
  </si>
  <si>
    <t>J10976</t>
  </si>
  <si>
    <t>A1086</t>
  </si>
  <si>
    <t>A8532</t>
  </si>
  <si>
    <t>AK752</t>
  </si>
  <si>
    <t>J8</t>
  </si>
  <si>
    <t>J9743</t>
  </si>
  <si>
    <t>Q1063</t>
  </si>
  <si>
    <t>AJ92</t>
  </si>
  <si>
    <t>AJ94</t>
  </si>
  <si>
    <t>K10763</t>
  </si>
  <si>
    <t>KQ5</t>
  </si>
  <si>
    <t>Q862</t>
  </si>
  <si>
    <t>Q9763</t>
  </si>
  <si>
    <t>A1095</t>
  </si>
  <si>
    <t>KQJ9</t>
  </si>
  <si>
    <t>J10863</t>
  </si>
  <si>
    <t>KQJ764</t>
  </si>
  <si>
    <t>KQJ105</t>
  </si>
  <si>
    <t>J643</t>
  </si>
  <si>
    <t>J7654</t>
  </si>
  <si>
    <t>A1083</t>
  </si>
  <si>
    <t>K1095</t>
  </si>
  <si>
    <t>KQJ85</t>
  </si>
  <si>
    <t>K98752</t>
  </si>
  <si>
    <t>A974</t>
  </si>
  <si>
    <t>AK10987</t>
  </si>
  <si>
    <t>J10762</t>
  </si>
  <si>
    <t>A1065</t>
  </si>
  <si>
    <t>QJ9842</t>
  </si>
  <si>
    <t>Q84</t>
  </si>
  <si>
    <t>K1073</t>
  </si>
  <si>
    <t>A98</t>
  </si>
  <si>
    <t>K10652</t>
  </si>
  <si>
    <t>KQ65</t>
  </si>
  <si>
    <t>AJ85</t>
  </si>
  <si>
    <t>Q743</t>
  </si>
  <si>
    <t>A109864</t>
  </si>
  <si>
    <t>QJ102</t>
  </si>
  <si>
    <t>AKQ8764</t>
  </si>
  <si>
    <t>K4</t>
  </si>
  <si>
    <t>KQJ98762</t>
  </si>
  <si>
    <t>KQ954</t>
  </si>
  <si>
    <t>QJ85</t>
  </si>
  <si>
    <t>KQ95</t>
  </si>
  <si>
    <t>A8764</t>
  </si>
  <si>
    <t>KJ1095</t>
  </si>
  <si>
    <t>KQJ932</t>
  </si>
  <si>
    <t>AKQJ</t>
  </si>
  <si>
    <t>KJ9874</t>
  </si>
  <si>
    <t>AQ864</t>
  </si>
  <si>
    <t>J10763</t>
  </si>
  <si>
    <t>K9842</t>
  </si>
  <si>
    <t>K1082</t>
  </si>
  <si>
    <t>AQ1073</t>
  </si>
  <si>
    <t>AQ106</t>
  </si>
  <si>
    <t>KQ6</t>
  </si>
  <si>
    <t>A10742</t>
  </si>
  <si>
    <t>AKJ853</t>
  </si>
  <si>
    <t>J974</t>
  </si>
  <si>
    <t>AJ9653</t>
  </si>
  <si>
    <t>AQ65</t>
  </si>
  <si>
    <t>AK974</t>
  </si>
  <si>
    <t>J102</t>
  </si>
  <si>
    <t>AKJ1053</t>
  </si>
  <si>
    <t>KQ7652</t>
  </si>
  <si>
    <t>AJ9543</t>
  </si>
  <si>
    <t>Q962</t>
  </si>
  <si>
    <t>AKJ84</t>
  </si>
  <si>
    <t>AK1095</t>
  </si>
  <si>
    <t>Q963</t>
  </si>
  <si>
    <t>AK1073</t>
  </si>
  <si>
    <t>J952</t>
  </si>
  <si>
    <t>Q86</t>
  </si>
  <si>
    <t>Q9754</t>
  </si>
  <si>
    <t>KQJ82</t>
  </si>
  <si>
    <t>KQJ74</t>
  </si>
  <si>
    <t>AKJ</t>
  </si>
  <si>
    <t>J109653</t>
  </si>
  <si>
    <t>A72</t>
  </si>
  <si>
    <t>KQJ2</t>
  </si>
  <si>
    <t>K976</t>
  </si>
  <si>
    <t>K10952</t>
  </si>
  <si>
    <t>AK742</t>
  </si>
  <si>
    <t>A762</t>
  </si>
  <si>
    <t>AKQJ95</t>
  </si>
  <si>
    <t>Q543</t>
  </si>
  <si>
    <t>J106</t>
  </si>
  <si>
    <t>K753</t>
  </si>
  <si>
    <t>A983</t>
  </si>
  <si>
    <t>AJ8652</t>
  </si>
  <si>
    <t>KQ765</t>
  </si>
  <si>
    <t>Q42</t>
  </si>
  <si>
    <t>A9765</t>
  </si>
  <si>
    <t>AK753</t>
  </si>
  <si>
    <t>QJ8764</t>
  </si>
  <si>
    <t>AKQJ1076</t>
  </si>
  <si>
    <t>KQ843</t>
  </si>
  <si>
    <t>AJ643</t>
  </si>
  <si>
    <t>A9874</t>
  </si>
  <si>
    <t>J10984</t>
  </si>
  <si>
    <t>KJ98762</t>
  </si>
  <si>
    <t>KQ932</t>
  </si>
  <si>
    <t>K653</t>
  </si>
  <si>
    <t>AKQ109</t>
  </si>
  <si>
    <t>K9742</t>
  </si>
  <si>
    <t>A876</t>
  </si>
  <si>
    <t>J94</t>
  </si>
  <si>
    <t>QJ954</t>
  </si>
  <si>
    <t>AKJ8632</t>
  </si>
  <si>
    <t>AQ108</t>
  </si>
  <si>
    <t>KJ5</t>
  </si>
  <si>
    <t>KQ532</t>
  </si>
  <si>
    <t>A10982</t>
  </si>
  <si>
    <t>A10753</t>
  </si>
  <si>
    <t>J753</t>
  </si>
  <si>
    <t>QJ65</t>
  </si>
  <si>
    <t>QJ73</t>
  </si>
  <si>
    <t>K984</t>
  </si>
  <si>
    <t>AQ102</t>
  </si>
  <si>
    <t>K1072</t>
  </si>
  <si>
    <t>J1087</t>
  </si>
  <si>
    <t>Q876</t>
  </si>
  <si>
    <t>Q1098763</t>
  </si>
  <si>
    <t>KJ96</t>
  </si>
  <si>
    <t>K10987432</t>
  </si>
  <si>
    <t>AJ54</t>
  </si>
  <si>
    <t>AKJ63</t>
  </si>
  <si>
    <t>J874</t>
  </si>
  <si>
    <t>KQJ7</t>
  </si>
  <si>
    <t>A864</t>
  </si>
  <si>
    <t>AKJ10</t>
  </si>
  <si>
    <t>AQJ432</t>
  </si>
  <si>
    <t>QJ1096</t>
  </si>
  <si>
    <t>J85</t>
  </si>
  <si>
    <t>QJ10864</t>
  </si>
  <si>
    <t>J1076</t>
  </si>
  <si>
    <t>AQ85</t>
  </si>
  <si>
    <t>Q10963</t>
  </si>
  <si>
    <t>QJ85432</t>
  </si>
  <si>
    <t>Q98752</t>
  </si>
  <si>
    <t>A862</t>
  </si>
  <si>
    <t>KQJ54</t>
  </si>
  <si>
    <t>KJ1085</t>
  </si>
  <si>
    <t>J972</t>
  </si>
  <si>
    <t>QJ1076</t>
  </si>
  <si>
    <t>KQ64</t>
  </si>
  <si>
    <t>Q108543</t>
  </si>
  <si>
    <t>AK10986</t>
  </si>
  <si>
    <t>K10982</t>
  </si>
  <si>
    <t>KQJ5</t>
  </si>
  <si>
    <t>AKJ6543</t>
  </si>
  <si>
    <t>AKJ932</t>
  </si>
  <si>
    <t>A542</t>
  </si>
  <si>
    <t>QJ76</t>
  </si>
  <si>
    <t>QJ96</t>
  </si>
  <si>
    <t>K109852</t>
  </si>
  <si>
    <t>AQ43</t>
  </si>
  <si>
    <t>A8432</t>
  </si>
  <si>
    <t>Q10943</t>
  </si>
  <si>
    <t>AQ8742</t>
  </si>
  <si>
    <t>K1097</t>
  </si>
  <si>
    <t>J982</t>
  </si>
  <si>
    <t>A5432</t>
  </si>
  <si>
    <t>KQ10942</t>
  </si>
  <si>
    <t>A10986</t>
  </si>
  <si>
    <t>A9852</t>
  </si>
  <si>
    <t>J963</t>
  </si>
  <si>
    <t>AK1098</t>
  </si>
  <si>
    <t>A1052</t>
  </si>
  <si>
    <t>AKQ853</t>
  </si>
  <si>
    <t>K10932</t>
  </si>
  <si>
    <t>QJ103</t>
  </si>
  <si>
    <t>J65</t>
  </si>
  <si>
    <t>A10863</t>
  </si>
  <si>
    <t>A9832</t>
  </si>
  <si>
    <t>A9863</t>
  </si>
  <si>
    <t>J54</t>
  </si>
  <si>
    <t>AKJ72</t>
  </si>
  <si>
    <t>K9743</t>
  </si>
  <si>
    <t>AQ82</t>
  </si>
  <si>
    <t>Q10975</t>
  </si>
  <si>
    <t>QJ972</t>
  </si>
  <si>
    <t>Q98532</t>
  </si>
  <si>
    <t>QJ1086</t>
  </si>
  <si>
    <t>AKQJ3</t>
  </si>
  <si>
    <t>A106432</t>
  </si>
  <si>
    <t>AQ62</t>
  </si>
  <si>
    <t>J97</t>
  </si>
  <si>
    <t>AKQJ10986</t>
  </si>
  <si>
    <t>AQJ64</t>
  </si>
  <si>
    <t>KQ104</t>
  </si>
  <si>
    <t>Q432</t>
  </si>
  <si>
    <t>AJ1094</t>
  </si>
  <si>
    <t>AKQ</t>
  </si>
  <si>
    <t>KJ83</t>
  </si>
  <si>
    <t>K10632</t>
  </si>
  <si>
    <t>Q10763</t>
  </si>
  <si>
    <t>J10983</t>
  </si>
  <si>
    <t>AJ975</t>
  </si>
  <si>
    <t>J10732</t>
  </si>
  <si>
    <t>KJ108</t>
  </si>
  <si>
    <t>Q965</t>
  </si>
  <si>
    <t>AKQ43</t>
  </si>
  <si>
    <t>AJ1042</t>
  </si>
  <si>
    <t>J953</t>
  </si>
  <si>
    <t>AK1096</t>
  </si>
  <si>
    <t>AK1082</t>
  </si>
  <si>
    <t>AQ942</t>
  </si>
  <si>
    <t>K9753</t>
  </si>
  <si>
    <t>Q532</t>
  </si>
  <si>
    <t>Q974</t>
  </si>
  <si>
    <t>A43</t>
  </si>
  <si>
    <t>AQ93</t>
  </si>
  <si>
    <t>AKQ104</t>
  </si>
  <si>
    <t>KQ54</t>
  </si>
  <si>
    <t>J10632</t>
  </si>
  <si>
    <t>A987</t>
  </si>
  <si>
    <t>K9654</t>
  </si>
  <si>
    <t>AQ8632</t>
  </si>
  <si>
    <t>AJ74</t>
  </si>
  <si>
    <t>A973</t>
  </si>
  <si>
    <t>AQJ10653</t>
  </si>
  <si>
    <t>A108543</t>
  </si>
  <si>
    <t>AQJ8543</t>
  </si>
  <si>
    <t>AQ9862</t>
  </si>
  <si>
    <t>QJ109</t>
  </si>
  <si>
    <t>K854</t>
  </si>
  <si>
    <t>A6543</t>
  </si>
  <si>
    <t>J9872</t>
  </si>
  <si>
    <t>K953</t>
  </si>
  <si>
    <t>Q632</t>
  </si>
  <si>
    <t>AJ10642</t>
  </si>
  <si>
    <t>QJ109752</t>
  </si>
  <si>
    <t>A9864</t>
  </si>
  <si>
    <t>AKJ87432</t>
  </si>
  <si>
    <t>Q96</t>
  </si>
  <si>
    <t>Q942</t>
  </si>
  <si>
    <t>K8654</t>
  </si>
  <si>
    <t>K952</t>
  </si>
  <si>
    <t>QJ32</t>
  </si>
  <si>
    <t>J754</t>
  </si>
  <si>
    <t>AQ1074</t>
  </si>
  <si>
    <t>J1097652</t>
  </si>
  <si>
    <t>QJ974</t>
  </si>
  <si>
    <t>J8753</t>
  </si>
  <si>
    <t>A8753</t>
  </si>
  <si>
    <t>AKJ97</t>
  </si>
  <si>
    <t>AJ964</t>
  </si>
  <si>
    <t>KJ10543</t>
  </si>
  <si>
    <t>KQ82</t>
  </si>
  <si>
    <t>AK1086</t>
  </si>
  <si>
    <t>QJ72</t>
  </si>
  <si>
    <t>KJ985</t>
  </si>
  <si>
    <t>J108652</t>
  </si>
  <si>
    <t>AKJ53</t>
  </si>
  <si>
    <t>J10875</t>
  </si>
  <si>
    <t>K942</t>
  </si>
  <si>
    <t>A8742</t>
  </si>
  <si>
    <t>Q976</t>
  </si>
  <si>
    <t>AJ93</t>
  </si>
  <si>
    <t>Q875</t>
  </si>
  <si>
    <t>AKQ962</t>
  </si>
  <si>
    <t>K10874</t>
  </si>
  <si>
    <t>J9764</t>
  </si>
  <si>
    <t>A953</t>
  </si>
  <si>
    <t>A8653</t>
  </si>
  <si>
    <t>Q10865</t>
  </si>
  <si>
    <t>K1042</t>
  </si>
  <si>
    <t>Q9643</t>
  </si>
  <si>
    <t>QJ10743</t>
  </si>
  <si>
    <t>AK972</t>
  </si>
  <si>
    <t>K109862</t>
  </si>
  <si>
    <t>J53</t>
  </si>
  <si>
    <t>J10954</t>
  </si>
  <si>
    <t>AKQJ7</t>
  </si>
  <si>
    <t>AJ108</t>
  </si>
  <si>
    <t>AK10974</t>
  </si>
  <si>
    <t>J752</t>
  </si>
  <si>
    <t>AK832</t>
  </si>
  <si>
    <t>J1075</t>
  </si>
  <si>
    <t>KQJ6</t>
  </si>
  <si>
    <t>QJ732</t>
  </si>
  <si>
    <t>Q108764</t>
  </si>
  <si>
    <t>AKJ6</t>
  </si>
  <si>
    <t>J654</t>
  </si>
  <si>
    <t>AK1064</t>
  </si>
  <si>
    <t>QJ952</t>
  </si>
  <si>
    <t>AKQJ983</t>
  </si>
  <si>
    <t>AQJ92</t>
  </si>
  <si>
    <t>AQ104</t>
  </si>
  <si>
    <t>AQJ85</t>
  </si>
  <si>
    <t>Q53</t>
  </si>
  <si>
    <t>AQ42</t>
  </si>
  <si>
    <t>AJ763</t>
  </si>
  <si>
    <t>Q10432</t>
  </si>
  <si>
    <t>KQ862</t>
  </si>
  <si>
    <t>KJ65</t>
  </si>
  <si>
    <t>AJ1065</t>
  </si>
  <si>
    <t>K10653</t>
  </si>
  <si>
    <t>AK963</t>
  </si>
  <si>
    <t>KQ1073</t>
  </si>
  <si>
    <t>A1098</t>
  </si>
  <si>
    <t>J10965</t>
  </si>
  <si>
    <t>KJ108742</t>
  </si>
  <si>
    <t>KJ87542</t>
  </si>
  <si>
    <t>AKQ4</t>
  </si>
  <si>
    <t>Q752</t>
  </si>
  <si>
    <t>AK84</t>
  </si>
  <si>
    <t>Q1074</t>
  </si>
  <si>
    <t>J1098642</t>
  </si>
  <si>
    <t>AK983</t>
  </si>
  <si>
    <t>AKJ64</t>
  </si>
  <si>
    <t>Q109872</t>
  </si>
  <si>
    <t>79699</t>
  </si>
  <si>
    <t>64744</t>
  </si>
  <si>
    <t>63734</t>
  </si>
  <si>
    <t>32465</t>
  </si>
  <si>
    <t>9A977</t>
  </si>
  <si>
    <t>61856</t>
  </si>
  <si>
    <t>7B546</t>
  </si>
  <si>
    <t>5S</t>
  </si>
  <si>
    <t>86856</t>
  </si>
  <si>
    <t>57587</t>
  </si>
  <si>
    <t>86756</t>
  </si>
  <si>
    <t>2N</t>
  </si>
  <si>
    <t>43735</t>
  </si>
  <si>
    <t>8A6A7</t>
  </si>
  <si>
    <t>54664</t>
  </si>
  <si>
    <t>69569</t>
  </si>
  <si>
    <t>54674</t>
  </si>
  <si>
    <t>69669</t>
  </si>
  <si>
    <t>86AA5</t>
  </si>
  <si>
    <t>56338</t>
  </si>
  <si>
    <t>52A24</t>
  </si>
  <si>
    <t>5B3B7</t>
  </si>
  <si>
    <t>6H</t>
  </si>
  <si>
    <t>79448</t>
  </si>
  <si>
    <t>4D</t>
  </si>
  <si>
    <t>74A55</t>
  </si>
  <si>
    <t>48388</t>
  </si>
  <si>
    <t>32356</t>
  </si>
  <si>
    <t>9A987</t>
  </si>
  <si>
    <t>BBB6B</t>
  </si>
  <si>
    <t>22272</t>
  </si>
  <si>
    <t>BBA6B</t>
  </si>
  <si>
    <t>65569</t>
  </si>
  <si>
    <t>68764</t>
  </si>
  <si>
    <t>2B282</t>
  </si>
  <si>
    <t>61A4B</t>
  </si>
  <si>
    <t>BD56B</t>
  </si>
  <si>
    <t>10771</t>
  </si>
  <si>
    <t>7S</t>
  </si>
  <si>
    <t>8A698</t>
  </si>
  <si>
    <t>52735</t>
  </si>
  <si>
    <t>53535</t>
  </si>
  <si>
    <t>797A8</t>
  </si>
  <si>
    <t>796A7</t>
  </si>
  <si>
    <t>68754</t>
  </si>
  <si>
    <t>45578</t>
  </si>
  <si>
    <t>33577</t>
  </si>
  <si>
    <t>53147</t>
  </si>
  <si>
    <t>89A66</t>
  </si>
  <si>
    <t>77977</t>
  </si>
  <si>
    <t>66466</t>
  </si>
  <si>
    <t>AB98B</t>
  </si>
  <si>
    <t>24271</t>
  </si>
  <si>
    <t>88B6B</t>
  </si>
  <si>
    <t>58567</t>
  </si>
  <si>
    <t>75876</t>
  </si>
  <si>
    <t>98A9A</t>
  </si>
  <si>
    <t>45333</t>
  </si>
  <si>
    <t>98AAA</t>
  </si>
  <si>
    <t>68768</t>
  </si>
  <si>
    <t>45575</t>
  </si>
  <si>
    <t>98858</t>
  </si>
  <si>
    <t>9B7CA</t>
  </si>
  <si>
    <t>42613</t>
  </si>
  <si>
    <t>73A35</t>
  </si>
  <si>
    <t>49397</t>
  </si>
  <si>
    <t>A6AA7</t>
  </si>
  <si>
    <t>37335</t>
  </si>
  <si>
    <t>22513</t>
  </si>
  <si>
    <t>BB7C9</t>
  </si>
  <si>
    <t>9B7C8</t>
  </si>
  <si>
    <t>CC9AC</t>
  </si>
  <si>
    <t>00430</t>
  </si>
  <si>
    <t>99B99</t>
  </si>
  <si>
    <t>34244</t>
  </si>
  <si>
    <t>69568</t>
  </si>
  <si>
    <t>73765</t>
  </si>
  <si>
    <t>85B9A</t>
  </si>
  <si>
    <t>46042</t>
  </si>
  <si>
    <t>35346</t>
  </si>
  <si>
    <t>98997</t>
  </si>
  <si>
    <t>54448</t>
  </si>
  <si>
    <t>89985</t>
  </si>
  <si>
    <t>79985</t>
  </si>
  <si>
    <t>56367</t>
  </si>
  <si>
    <t>87A66</t>
  </si>
  <si>
    <t>A98AA</t>
  </si>
  <si>
    <t>34533</t>
  </si>
  <si>
    <t>9A643</t>
  </si>
  <si>
    <t>4379A</t>
  </si>
  <si>
    <t>54375</t>
  </si>
  <si>
    <t>79A67</t>
  </si>
  <si>
    <t>44A89</t>
  </si>
  <si>
    <t>59343</t>
  </si>
  <si>
    <t>59839</t>
  </si>
  <si>
    <t>74594</t>
  </si>
  <si>
    <t>59849</t>
  </si>
  <si>
    <t>11164</t>
  </si>
  <si>
    <t>CCC79</t>
  </si>
  <si>
    <t>BCC79</t>
  </si>
  <si>
    <t>87495</t>
  </si>
  <si>
    <t>55846</t>
  </si>
  <si>
    <t>87496</t>
  </si>
  <si>
    <t>46562</t>
  </si>
  <si>
    <t>9786B</t>
  </si>
  <si>
    <t>35562</t>
  </si>
  <si>
    <t>8654A</t>
  </si>
  <si>
    <t>9957B</t>
  </si>
  <si>
    <t>34762</t>
  </si>
  <si>
    <t>44762</t>
  </si>
  <si>
    <t>36361</t>
  </si>
  <si>
    <t>A7A7B</t>
  </si>
  <si>
    <t>A7A7C</t>
  </si>
  <si>
    <t>76788</t>
  </si>
  <si>
    <t>46643</t>
  </si>
  <si>
    <t>86799</t>
  </si>
  <si>
    <t>68855</t>
  </si>
  <si>
    <t>65588</t>
  </si>
  <si>
    <t>BAABD</t>
  </si>
  <si>
    <t>13220</t>
  </si>
  <si>
    <t>CABBD</t>
  </si>
  <si>
    <t>B9BB8</t>
  </si>
  <si>
    <t>04005</t>
  </si>
  <si>
    <t>59323</t>
  </si>
  <si>
    <t>649B9</t>
  </si>
  <si>
    <t>22844</t>
  </si>
  <si>
    <t>9A489</t>
  </si>
  <si>
    <t>42954</t>
  </si>
  <si>
    <t>35722</t>
  </si>
  <si>
    <t>776BB</t>
  </si>
  <si>
    <t>07610</t>
  </si>
  <si>
    <t>D67BC</t>
  </si>
  <si>
    <t>D67BD</t>
  </si>
  <si>
    <t>0A009</t>
  </si>
  <si>
    <t>73CC3</t>
  </si>
  <si>
    <t>86795</t>
  </si>
  <si>
    <t>47547</t>
  </si>
  <si>
    <t>53868</t>
  </si>
  <si>
    <t>8A575</t>
  </si>
  <si>
    <t>98979</t>
  </si>
  <si>
    <t>45454</t>
  </si>
  <si>
    <t>53476</t>
  </si>
  <si>
    <t>7A867</t>
  </si>
  <si>
    <t>24312</t>
  </si>
  <si>
    <t>A9ABA</t>
  </si>
  <si>
    <t>24313</t>
  </si>
  <si>
    <t>68426</t>
  </si>
  <si>
    <t>759B6</t>
  </si>
  <si>
    <t>68427</t>
  </si>
  <si>
    <t>33434</t>
  </si>
  <si>
    <t>A98A8</t>
  </si>
  <si>
    <t>67344</t>
  </si>
  <si>
    <t>75A88</t>
  </si>
  <si>
    <t>89659</t>
  </si>
  <si>
    <t>43774</t>
  </si>
  <si>
    <t>8A659</t>
  </si>
  <si>
    <t>11198</t>
  </si>
  <si>
    <t>7BB44</t>
  </si>
  <si>
    <t>27472</t>
  </si>
  <si>
    <t>A585A</t>
  </si>
  <si>
    <t>B585B</t>
  </si>
  <si>
    <t>63684</t>
  </si>
  <si>
    <t>7A659</t>
  </si>
  <si>
    <t>7A658</t>
  </si>
  <si>
    <t>44725</t>
  </si>
  <si>
    <t>996B6</t>
  </si>
  <si>
    <t>57955</t>
  </si>
  <si>
    <t>75478</t>
  </si>
  <si>
    <t>89649</t>
  </si>
  <si>
    <t>54693</t>
  </si>
  <si>
    <t>23225</t>
  </si>
  <si>
    <t>AABA8</t>
  </si>
  <si>
    <t>63746</t>
  </si>
  <si>
    <t>6A685</t>
  </si>
  <si>
    <t>63747</t>
  </si>
  <si>
    <t>A95B5</t>
  </si>
  <si>
    <t>23828</t>
  </si>
  <si>
    <t>AA5B5</t>
  </si>
  <si>
    <t>34653</t>
  </si>
  <si>
    <t>A967A</t>
  </si>
  <si>
    <t>58927</t>
  </si>
  <si>
    <t>654A3</t>
  </si>
  <si>
    <t>554B3</t>
  </si>
  <si>
    <t>32286</t>
  </si>
  <si>
    <t>9BA56</t>
  </si>
  <si>
    <t>9A99A</t>
  </si>
  <si>
    <t>43443</t>
  </si>
  <si>
    <t>33443</t>
  </si>
  <si>
    <t>7533A</t>
  </si>
  <si>
    <t>58A83</t>
  </si>
  <si>
    <t>24216</t>
  </si>
  <si>
    <t>B8AC7</t>
  </si>
  <si>
    <t>24206</t>
  </si>
  <si>
    <t>55648</t>
  </si>
  <si>
    <t>88694</t>
  </si>
  <si>
    <t>88695</t>
  </si>
  <si>
    <t>13123</t>
  </si>
  <si>
    <t>CACB9</t>
  </si>
  <si>
    <t>45644</t>
  </si>
  <si>
    <t>98699</t>
  </si>
  <si>
    <t>98799</t>
  </si>
  <si>
    <t>7A3A3</t>
  </si>
  <si>
    <t>21A2A</t>
  </si>
  <si>
    <t>59946</t>
  </si>
  <si>
    <t>74497</t>
  </si>
  <si>
    <t>58946</t>
  </si>
  <si>
    <t>87997</t>
  </si>
  <si>
    <t>45436</t>
  </si>
  <si>
    <t>97997</t>
  </si>
  <si>
    <t>58457</t>
  </si>
  <si>
    <t>85886</t>
  </si>
  <si>
    <t>69856</t>
  </si>
  <si>
    <t>64477</t>
  </si>
  <si>
    <t>87568</t>
  </si>
  <si>
    <t>56674</t>
  </si>
  <si>
    <t>07005</t>
  </si>
  <si>
    <t>65CC8</t>
  </si>
  <si>
    <t>99988</t>
  </si>
  <si>
    <t>22243</t>
  </si>
  <si>
    <t>ABB9A</t>
  </si>
  <si>
    <t>55955</t>
  </si>
  <si>
    <t>78487</t>
  </si>
  <si>
    <t>54495</t>
  </si>
  <si>
    <t>88848</t>
  </si>
  <si>
    <t>55495</t>
  </si>
  <si>
    <t>BC6BA</t>
  </si>
  <si>
    <t>11613</t>
  </si>
  <si>
    <t>CC7BA</t>
  </si>
  <si>
    <t>14110</t>
  </si>
  <si>
    <t>C9CCD</t>
  </si>
  <si>
    <t>88573</t>
  </si>
  <si>
    <t>44759</t>
  </si>
  <si>
    <t>99584</t>
  </si>
  <si>
    <t>Кубок Петербурга</t>
  </si>
  <si>
    <t>10-11.04.2010</t>
  </si>
  <si>
    <t>Батлер</t>
  </si>
  <si>
    <t>Командный</t>
  </si>
  <si>
    <t>Кубок</t>
  </si>
  <si>
    <t>Петербурга</t>
  </si>
  <si>
    <t>AQ</t>
  </si>
  <si>
    <t>Q842</t>
  </si>
  <si>
    <t>AQ9754</t>
  </si>
  <si>
    <t>J732</t>
  </si>
  <si>
    <t>K954</t>
  </si>
  <si>
    <t>AK7</t>
  </si>
  <si>
    <t>AK75</t>
  </si>
  <si>
    <t>J1062</t>
  </si>
  <si>
    <t>J1086</t>
  </si>
  <si>
    <t>Q98764</t>
  </si>
  <si>
    <t>AJ53</t>
  </si>
  <si>
    <t>A753</t>
  </si>
  <si>
    <t>J1032</t>
  </si>
  <si>
    <t>K98764</t>
  </si>
  <si>
    <t>KJ965</t>
  </si>
  <si>
    <t>K10852</t>
  </si>
  <si>
    <t>QJ7643</t>
  </si>
  <si>
    <t>KQ10854</t>
  </si>
  <si>
    <t>QJ83</t>
  </si>
  <si>
    <t>A1085</t>
  </si>
  <si>
    <t>K1096</t>
  </si>
  <si>
    <t>AJ63</t>
  </si>
  <si>
    <t>KQ876</t>
  </si>
  <si>
    <t>QJ642</t>
  </si>
  <si>
    <t>AKJ3</t>
  </si>
  <si>
    <t>Q9874</t>
  </si>
  <si>
    <t>KJ97</t>
  </si>
  <si>
    <t>A1084</t>
  </si>
  <si>
    <t>J763</t>
  </si>
  <si>
    <t>AQJ9763</t>
  </si>
  <si>
    <t>K1097643</t>
  </si>
  <si>
    <t>J87</t>
  </si>
  <si>
    <t>AQJ942</t>
  </si>
  <si>
    <t>KQJ9854</t>
  </si>
  <si>
    <t>AJ852</t>
  </si>
  <si>
    <t>Q109</t>
  </si>
  <si>
    <t>J1052</t>
  </si>
  <si>
    <t>AK762</t>
  </si>
  <si>
    <t>J6</t>
  </si>
  <si>
    <t>Q8743</t>
  </si>
  <si>
    <t>AK9875432</t>
  </si>
  <si>
    <t>AJ108732</t>
  </si>
  <si>
    <t>AK96</t>
  </si>
  <si>
    <t>CBCDA</t>
  </si>
  <si>
    <t>12102</t>
  </si>
  <si>
    <t>7D</t>
  </si>
  <si>
    <t>64792</t>
  </si>
  <si>
    <t>6864B</t>
  </si>
  <si>
    <t>DBBAD</t>
  </si>
  <si>
    <t>02230</t>
  </si>
  <si>
    <t>CBAAC</t>
  </si>
  <si>
    <t>73739</t>
  </si>
  <si>
    <t>696A3</t>
  </si>
  <si>
    <t>7373A</t>
  </si>
  <si>
    <t>6A6A3</t>
  </si>
  <si>
    <t>BDC77</t>
  </si>
  <si>
    <t>10155</t>
  </si>
  <si>
    <t>BCB77</t>
  </si>
  <si>
    <t>74976</t>
  </si>
  <si>
    <t>19167</t>
  </si>
  <si>
    <t>74A66</t>
  </si>
  <si>
    <t>39367</t>
  </si>
  <si>
    <t>43592</t>
  </si>
  <si>
    <t>6A74A</t>
  </si>
  <si>
    <t>43191</t>
  </si>
  <si>
    <t>49B4B</t>
  </si>
  <si>
    <t>48A4B</t>
  </si>
  <si>
    <t>5H</t>
  </si>
  <si>
    <t>Командный Кубок Петербурга</t>
  </si>
</sst>
</file>

<file path=xl/styles.xml><?xml version="1.0" encoding="utf-8"?>
<styleSheet xmlns="http://schemas.openxmlformats.org/spreadsheetml/2006/main">
  <numFmts count="5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#,##0&quot;$&quot;;\-#,##0&quot;$&quot;"/>
    <numFmt numFmtId="187" formatCode="#,##0&quot;$&quot;;[Red]\-#,##0&quot;$&quot;"/>
    <numFmt numFmtId="188" formatCode="#,##0.00&quot;$&quot;;\-#,##0.00&quot;$&quot;"/>
    <numFmt numFmtId="189" formatCode="#,##0.00&quot;$&quot;;[Red]\-#,##0.00&quot;$&quot;"/>
    <numFmt numFmtId="190" formatCode="_-* #,##0&quot;$&quot;_-;\-* #,##0&quot;$&quot;_-;_-* &quot;-&quot;&quot;$&quot;_-;_-@_-"/>
    <numFmt numFmtId="191" formatCode="_-* #,##0_$_-;\-* #,##0_$_-;_-* &quot;-&quot;_$_-;_-@_-"/>
    <numFmt numFmtId="192" formatCode="_-* #,##0.00&quot;$&quot;_-;\-* #,##0.00&quot;$&quot;_-;_-* &quot;-&quot;??&quot;$&quot;_-;_-@_-"/>
    <numFmt numFmtId="193" formatCode="_-* #,##0.00_$_-;\-* #,##0.00_$_-;_-* &quot;-&quot;??_$_-;_-@_-"/>
    <numFmt numFmtId="194" formatCode="0.000000"/>
    <numFmt numFmtId="195" formatCode="0.00000"/>
    <numFmt numFmtId="196" formatCode="&quot;$&quot;#,##0.00"/>
    <numFmt numFmtId="197" formatCode="dd\ mmm\ yy"/>
    <numFmt numFmtId="198" formatCode="0.0000%"/>
    <numFmt numFmtId="199" formatCode="#\ ???/???"/>
    <numFmt numFmtId="200" formatCode="0.00000E+00"/>
    <numFmt numFmtId="201" formatCode="[&lt;=9999999]###\-####;\(###\)\ ###\-####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d/mmm/yyyy"/>
    <numFmt numFmtId="206" formatCode="000000"/>
    <numFmt numFmtId="207" formatCode="000000.0"/>
    <numFmt numFmtId="208" formatCode="000000.00"/>
    <numFmt numFmtId="209" formatCode="00"/>
    <numFmt numFmtId="210" formatCode="[$€-2]\ ###,000_);[Red]\([$€-2]\ ###,000\)"/>
    <numFmt numFmtId="211" formatCode="0.0000"/>
  </numFmts>
  <fonts count="61">
    <font>
      <sz val="10"/>
      <name val="Arial Cyr"/>
      <family val="0"/>
    </font>
    <font>
      <u val="single"/>
      <sz val="11"/>
      <color indexed="12"/>
      <name val="Arial"/>
      <family val="0"/>
    </font>
    <font>
      <sz val="11"/>
      <name val="Arial Cyr"/>
      <family val="0"/>
    </font>
    <font>
      <u val="single"/>
      <sz val="11"/>
      <color indexed="36"/>
      <name val="Arial"/>
      <family val="0"/>
    </font>
    <font>
      <sz val="13"/>
      <name val="Arial Cyr"/>
      <family val="2"/>
    </font>
    <font>
      <sz val="11"/>
      <name val="Arial"/>
      <family val="0"/>
    </font>
    <font>
      <b/>
      <i/>
      <sz val="11"/>
      <name val="Arial Cyr"/>
      <family val="2"/>
    </font>
    <font>
      <b/>
      <sz val="11"/>
      <name val="Arial Cyr"/>
      <family val="2"/>
    </font>
    <font>
      <b/>
      <i/>
      <sz val="19"/>
      <name val="Arial Cyr"/>
      <family val="2"/>
    </font>
    <font>
      <b/>
      <i/>
      <sz val="9"/>
      <name val="Arial Cyr"/>
      <family val="2"/>
    </font>
    <font>
      <b/>
      <i/>
      <sz val="13"/>
      <name val="Arial Cyr"/>
      <family val="2"/>
    </font>
    <font>
      <sz val="11"/>
      <name val="Symbol"/>
      <family val="1"/>
    </font>
    <font>
      <b/>
      <sz val="9"/>
      <name val="Arial Cyr"/>
      <family val="2"/>
    </font>
    <font>
      <sz val="9"/>
      <name val="Arial Cyr"/>
      <family val="2"/>
    </font>
    <font>
      <b/>
      <sz val="13"/>
      <name val="Arial Cyr"/>
      <family val="2"/>
    </font>
    <font>
      <sz val="8"/>
      <name val="Arial Cyr"/>
      <family val="2"/>
    </font>
    <font>
      <sz val="11"/>
      <color indexed="9"/>
      <name val="Arial Cyr"/>
      <family val="2"/>
    </font>
    <font>
      <sz val="9"/>
      <color indexed="9"/>
      <name val="Arial Cyr"/>
      <family val="2"/>
    </font>
    <font>
      <i/>
      <sz val="11"/>
      <name val="Arial Cyr"/>
      <family val="2"/>
    </font>
    <font>
      <sz val="9"/>
      <name val="Symbol"/>
      <family val="1"/>
    </font>
    <font>
      <b/>
      <i/>
      <sz val="9"/>
      <color indexed="9"/>
      <name val="Arial Cyr"/>
      <family val="2"/>
    </font>
    <font>
      <b/>
      <sz val="9"/>
      <color indexed="9"/>
      <name val="Arial Cyr"/>
      <family val="2"/>
    </font>
    <font>
      <b/>
      <sz val="14"/>
      <name val="Arial Cyr"/>
      <family val="2"/>
    </font>
    <font>
      <b/>
      <i/>
      <sz val="8"/>
      <name val="Arial Cyr"/>
      <family val="2"/>
    </font>
    <font>
      <b/>
      <i/>
      <sz val="8"/>
      <name val="Arial"/>
      <family val="2"/>
    </font>
    <font>
      <sz val="7"/>
      <name val="Symbol"/>
      <family val="1"/>
    </font>
    <font>
      <b/>
      <i/>
      <sz val="8"/>
      <color indexed="9"/>
      <name val="Arial Cyr"/>
      <family val="2"/>
    </font>
    <font>
      <sz val="8"/>
      <name val="Symbol"/>
      <family val="1"/>
    </font>
    <font>
      <sz val="7"/>
      <name val="Arial"/>
      <family val="2"/>
    </font>
    <font>
      <sz val="7"/>
      <name val="Arial Cyr"/>
      <family val="2"/>
    </font>
    <font>
      <sz val="8"/>
      <name val="Arial"/>
      <family val="2"/>
    </font>
    <font>
      <b/>
      <sz val="15"/>
      <color indexed="9"/>
      <name val="Arial Cyr"/>
      <family val="2"/>
    </font>
    <font>
      <b/>
      <sz val="30"/>
      <name val="Arial Cyr"/>
      <family val="2"/>
    </font>
    <font>
      <sz val="10"/>
      <name val="Symbol"/>
      <family val="1"/>
    </font>
    <font>
      <sz val="9"/>
      <name val="Arial"/>
      <family val="2"/>
    </font>
    <font>
      <b/>
      <sz val="18"/>
      <name val="Arial Cyr"/>
      <family val="0"/>
    </font>
    <font>
      <u val="single"/>
      <sz val="11"/>
      <name val="Arial Cyr"/>
      <family val="2"/>
    </font>
    <font>
      <b/>
      <sz val="10"/>
      <name val="Arial Cyr"/>
      <family val="0"/>
    </font>
    <font>
      <b/>
      <sz val="16"/>
      <name val="Arial Cyr"/>
      <family val="0"/>
    </font>
    <font>
      <b/>
      <sz val="7.5"/>
      <name val="Arial Cyr"/>
      <family val="2"/>
    </font>
    <font>
      <b/>
      <sz val="10"/>
      <color indexed="9"/>
      <name val="Arial Cyr"/>
      <family val="2"/>
    </font>
    <font>
      <b/>
      <sz val="15"/>
      <name val="Arial Cyr"/>
      <family val="2"/>
    </font>
    <font>
      <b/>
      <sz val="12"/>
      <name val="Arial Cyr"/>
      <family val="2"/>
    </font>
    <font>
      <b/>
      <sz val="1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5" borderId="0" applyNumberFormat="0" applyBorder="0" applyAlignment="0" applyProtection="0"/>
    <xf numFmtId="0" fontId="44" fillId="8" borderId="0" applyNumberFormat="0" applyBorder="0" applyAlignment="0" applyProtection="0"/>
    <xf numFmtId="0" fontId="44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9" borderId="0" applyNumberFormat="0" applyBorder="0" applyAlignment="0" applyProtection="0"/>
    <xf numFmtId="0" fontId="46" fillId="7" borderId="1" applyNumberFormat="0" applyAlignment="0" applyProtection="0"/>
    <xf numFmtId="0" fontId="47" fillId="20" borderId="2" applyNumberFormat="0" applyAlignment="0" applyProtection="0"/>
    <xf numFmtId="0" fontId="48" fillId="20" borderId="1" applyNumberFormat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1" borderId="7" applyNumberFormat="0" applyAlignment="0" applyProtection="0"/>
    <xf numFmtId="0" fontId="54" fillId="0" borderId="0" applyNumberFormat="0" applyFill="0" applyBorder="0" applyAlignment="0" applyProtection="0"/>
    <xf numFmtId="0" fontId="55" fillId="22" borderId="0" applyNumberFormat="0" applyBorder="0" applyAlignment="0" applyProtection="0"/>
    <xf numFmtId="0" fontId="2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6" fillId="3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0" fontId="60" fillId="4" borderId="0" applyNumberFormat="0" applyBorder="0" applyAlignment="0" applyProtection="0"/>
  </cellStyleXfs>
  <cellXfs count="423">
    <xf numFmtId="0" fontId="0" fillId="0" borderId="0" xfId="0" applyAlignment="1">
      <alignment/>
    </xf>
    <xf numFmtId="0" fontId="4" fillId="7" borderId="10" xfId="57" applyFont="1" applyFill="1" applyBorder="1" applyAlignment="1">
      <alignment horizontal="left" vertical="center"/>
      <protection/>
    </xf>
    <xf numFmtId="0" fontId="4" fillId="4" borderId="10" xfId="57" applyFont="1" applyFill="1" applyBorder="1" applyAlignment="1">
      <alignment horizontal="center" vertical="center"/>
      <protection/>
    </xf>
    <xf numFmtId="0" fontId="4" fillId="0" borderId="0" xfId="57" applyFont="1" applyFill="1" applyBorder="1" applyAlignment="1">
      <alignment horizontal="center" vertical="center"/>
      <protection/>
    </xf>
    <xf numFmtId="0" fontId="4" fillId="0" borderId="0" xfId="57" applyFont="1" applyFill="1" applyBorder="1" applyAlignment="1">
      <alignment horizontal="left" vertical="center"/>
      <protection/>
    </xf>
    <xf numFmtId="0" fontId="2" fillId="0" borderId="11" xfId="58" applyFont="1" applyBorder="1" applyAlignment="1">
      <alignment horizontal="center" vertical="center"/>
      <protection/>
    </xf>
    <xf numFmtId="0" fontId="2" fillId="0" borderId="12" xfId="58" applyFont="1" applyBorder="1" applyAlignment="1">
      <alignment horizontal="center" vertical="center"/>
      <protection/>
    </xf>
    <xf numFmtId="0" fontId="2" fillId="0" borderId="0" xfId="58" applyFont="1" applyBorder="1" applyAlignment="1">
      <alignment horizontal="center" vertical="center"/>
      <protection/>
    </xf>
    <xf numFmtId="0" fontId="2" fillId="0" borderId="13" xfId="58" applyFont="1" applyBorder="1" applyAlignment="1">
      <alignment horizontal="center" vertical="center"/>
      <protection/>
    </xf>
    <xf numFmtId="0" fontId="2" fillId="0" borderId="10" xfId="58" applyFont="1" applyBorder="1" applyAlignment="1">
      <alignment horizontal="center" vertical="center"/>
      <protection/>
    </xf>
    <xf numFmtId="0" fontId="6" fillId="0" borderId="14" xfId="58" applyFont="1" applyBorder="1" applyAlignment="1">
      <alignment horizontal="left" vertical="center"/>
      <protection/>
    </xf>
    <xf numFmtId="0" fontId="11" fillId="0" borderId="0" xfId="58" applyFont="1" applyFill="1" applyBorder="1" applyAlignment="1">
      <alignment horizontal="right" vertical="center"/>
      <protection/>
    </xf>
    <xf numFmtId="0" fontId="2" fillId="0" borderId="0" xfId="58" applyFont="1" applyBorder="1" applyAlignment="1">
      <alignment horizontal="left" vertical="center"/>
      <protection/>
    </xf>
    <xf numFmtId="0" fontId="11" fillId="0" borderId="0" xfId="58" applyFont="1" applyBorder="1" applyAlignment="1">
      <alignment horizontal="right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2" fillId="0" borderId="16" xfId="58" applyFont="1" applyBorder="1" applyAlignment="1">
      <alignment horizontal="center" vertical="center"/>
      <protection/>
    </xf>
    <xf numFmtId="0" fontId="12" fillId="0" borderId="17" xfId="58" applyFont="1" applyBorder="1" applyAlignment="1">
      <alignment horizontal="center" vertical="center"/>
      <protection/>
    </xf>
    <xf numFmtId="0" fontId="4" fillId="0" borderId="11" xfId="58" applyFont="1" applyBorder="1" applyAlignment="1">
      <alignment horizontal="center" vertical="center"/>
      <protection/>
    </xf>
    <xf numFmtId="0" fontId="4" fillId="0" borderId="11" xfId="58" applyFont="1" applyBorder="1" applyAlignment="1">
      <alignment horizontal="left" vertical="center"/>
      <protection/>
    </xf>
    <xf numFmtId="0" fontId="7" fillId="0" borderId="17" xfId="58" applyFont="1" applyBorder="1" applyAlignment="1">
      <alignment horizontal="center" vertical="center"/>
      <protection/>
    </xf>
    <xf numFmtId="0" fontId="4" fillId="0" borderId="0" xfId="58" applyFont="1" applyBorder="1" applyAlignment="1">
      <alignment horizontal="center" vertical="center"/>
      <protection/>
    </xf>
    <xf numFmtId="0" fontId="14" fillId="0" borderId="18" xfId="58" applyFont="1" applyBorder="1" applyAlignment="1">
      <alignment horizontal="center" vertical="center"/>
      <protection/>
    </xf>
    <xf numFmtId="0" fontId="4" fillId="0" borderId="0" xfId="58" applyFont="1" applyBorder="1" applyAlignment="1">
      <alignment horizontal="left" vertical="center"/>
      <protection/>
    </xf>
    <xf numFmtId="0" fontId="7" fillId="0" borderId="18" xfId="58" applyFont="1" applyBorder="1" applyAlignment="1">
      <alignment horizontal="center" vertical="center"/>
      <protection/>
    </xf>
    <xf numFmtId="0" fontId="4" fillId="0" borderId="12" xfId="58" applyFont="1" applyBorder="1" applyAlignment="1">
      <alignment horizontal="center" vertical="center"/>
      <protection/>
    </xf>
    <xf numFmtId="0" fontId="4" fillId="0" borderId="13" xfId="58" applyFont="1" applyBorder="1" applyAlignment="1">
      <alignment horizontal="center" vertical="center"/>
      <protection/>
    </xf>
    <xf numFmtId="0" fontId="4" fillId="0" borderId="12" xfId="58" applyFont="1" applyBorder="1" applyAlignment="1">
      <alignment horizontal="left" vertical="center"/>
      <protection/>
    </xf>
    <xf numFmtId="0" fontId="15" fillId="0" borderId="10" xfId="58" applyFont="1" applyBorder="1" applyAlignment="1">
      <alignment horizontal="center" vertical="center"/>
      <protection/>
    </xf>
    <xf numFmtId="0" fontId="4" fillId="0" borderId="15" xfId="58" applyFont="1" applyBorder="1" applyAlignment="1">
      <alignment horizontal="center" vertical="center"/>
      <protection/>
    </xf>
    <xf numFmtId="0" fontId="4" fillId="0" borderId="15" xfId="58" applyFont="1" applyBorder="1" applyAlignment="1">
      <alignment horizontal="left" vertical="center"/>
      <protection/>
    </xf>
    <xf numFmtId="0" fontId="4" fillId="0" borderId="16" xfId="58" applyFont="1" applyBorder="1" applyAlignment="1">
      <alignment horizontal="center" vertical="center"/>
      <protection/>
    </xf>
    <xf numFmtId="0" fontId="6" fillId="0" borderId="19" xfId="58" applyFont="1" applyBorder="1" applyAlignment="1">
      <alignment horizontal="center" vertical="center"/>
      <protection/>
    </xf>
    <xf numFmtId="0" fontId="16" fillId="0" borderId="20" xfId="58" applyFont="1" applyBorder="1" applyAlignment="1">
      <alignment horizontal="center" vertical="center"/>
      <protection/>
    </xf>
    <xf numFmtId="0" fontId="6" fillId="0" borderId="21" xfId="58" applyFont="1" applyBorder="1" applyAlignment="1">
      <alignment horizontal="center" vertical="center"/>
      <protection/>
    </xf>
    <xf numFmtId="0" fontId="6" fillId="0" borderId="22" xfId="58" applyFont="1" applyBorder="1" applyAlignment="1">
      <alignment horizontal="center" vertical="center"/>
      <protection/>
    </xf>
    <xf numFmtId="0" fontId="6" fillId="0" borderId="14" xfId="58" applyFont="1" applyBorder="1" applyAlignment="1">
      <alignment horizontal="center" vertical="center"/>
      <protection/>
    </xf>
    <xf numFmtId="0" fontId="6" fillId="0" borderId="23" xfId="58" applyFont="1" applyBorder="1" applyAlignment="1">
      <alignment horizontal="center" vertical="center"/>
      <protection/>
    </xf>
    <xf numFmtId="0" fontId="6" fillId="4" borderId="10" xfId="58" applyFont="1" applyFill="1" applyBorder="1" applyAlignment="1">
      <alignment horizontal="center" vertical="center"/>
      <protection/>
    </xf>
    <xf numFmtId="0" fontId="6" fillId="4" borderId="18" xfId="58" applyFont="1" applyFill="1" applyBorder="1" applyAlignment="1">
      <alignment horizontal="center" vertical="center"/>
      <protection/>
    </xf>
    <xf numFmtId="0" fontId="6" fillId="4" borderId="21" xfId="58" applyFont="1" applyFill="1" applyBorder="1" applyAlignment="1">
      <alignment horizontal="center" vertical="center"/>
      <protection/>
    </xf>
    <xf numFmtId="0" fontId="13" fillId="0" borderId="18" xfId="58" applyFont="1" applyBorder="1" applyAlignment="1">
      <alignment horizontal="center" vertical="center"/>
      <protection/>
    </xf>
    <xf numFmtId="0" fontId="13" fillId="0" borderId="10" xfId="58" applyFont="1" applyBorder="1" applyAlignment="1">
      <alignment horizontal="center" vertical="center"/>
      <protection/>
    </xf>
    <xf numFmtId="0" fontId="17" fillId="0" borderId="10" xfId="58" applyFont="1" applyBorder="1" applyAlignment="1">
      <alignment horizontal="center" vertical="center"/>
      <protection/>
    </xf>
    <xf numFmtId="0" fontId="2" fillId="0" borderId="14" xfId="58" applyFont="1" applyBorder="1" applyAlignment="1">
      <alignment horizontal="center" vertical="center"/>
      <protection/>
    </xf>
    <xf numFmtId="0" fontId="13" fillId="0" borderId="19" xfId="58" applyFont="1" applyBorder="1" applyAlignment="1">
      <alignment horizontal="center" vertical="center"/>
      <protection/>
    </xf>
    <xf numFmtId="0" fontId="13" fillId="0" borderId="11" xfId="58" applyFont="1" applyBorder="1" applyAlignment="1">
      <alignment horizontal="center" vertical="center"/>
      <protection/>
    </xf>
    <xf numFmtId="0" fontId="11" fillId="0" borderId="11" xfId="58" applyFont="1" applyFill="1" applyBorder="1" applyAlignment="1">
      <alignment horizontal="right" vertical="center"/>
      <protection/>
    </xf>
    <xf numFmtId="0" fontId="2" fillId="0" borderId="11" xfId="58" applyFont="1" applyBorder="1" applyAlignment="1">
      <alignment horizontal="left" vertical="center"/>
      <protection/>
    </xf>
    <xf numFmtId="0" fontId="2" fillId="0" borderId="24" xfId="58" applyFont="1" applyBorder="1" applyAlignment="1">
      <alignment horizontal="left" vertical="center"/>
      <protection/>
    </xf>
    <xf numFmtId="0" fontId="13" fillId="0" borderId="12" xfId="58" applyFont="1" applyBorder="1" applyAlignment="1">
      <alignment horizontal="center" vertical="center"/>
      <protection/>
    </xf>
    <xf numFmtId="0" fontId="13" fillId="0" borderId="0" xfId="58" applyFont="1" applyBorder="1" applyAlignment="1">
      <alignment horizontal="center" vertical="center"/>
      <protection/>
    </xf>
    <xf numFmtId="0" fontId="2" fillId="0" borderId="13" xfId="58" applyFont="1" applyBorder="1" applyAlignment="1">
      <alignment horizontal="left" vertical="center"/>
      <protection/>
    </xf>
    <xf numFmtId="0" fontId="11" fillId="0" borderId="12" xfId="58" applyFont="1" applyBorder="1" applyAlignment="1">
      <alignment horizontal="right" vertical="center"/>
      <protection/>
    </xf>
    <xf numFmtId="0" fontId="13" fillId="0" borderId="15" xfId="58" applyFont="1" applyBorder="1" applyAlignment="1">
      <alignment horizontal="center" vertical="center"/>
      <protection/>
    </xf>
    <xf numFmtId="0" fontId="11" fillId="0" borderId="15" xfId="58" applyFont="1" applyFill="1" applyBorder="1" applyAlignment="1">
      <alignment horizontal="right" vertical="center"/>
      <protection/>
    </xf>
    <xf numFmtId="0" fontId="2" fillId="0" borderId="15" xfId="58" applyFont="1" applyBorder="1" applyAlignment="1">
      <alignment horizontal="left" vertical="center"/>
      <protection/>
    </xf>
    <xf numFmtId="0" fontId="2" fillId="0" borderId="16" xfId="58" applyFont="1" applyBorder="1" applyAlignment="1">
      <alignment horizontal="left" vertical="center"/>
      <protection/>
    </xf>
    <xf numFmtId="0" fontId="2" fillId="0" borderId="0" xfId="58" applyFont="1" applyAlignment="1">
      <alignment horizontal="center" vertical="center"/>
      <protection/>
    </xf>
    <xf numFmtId="0" fontId="7" fillId="0" borderId="22" xfId="58" applyFont="1" applyBorder="1" applyAlignment="1">
      <alignment horizontal="left" vertical="center"/>
      <protection/>
    </xf>
    <xf numFmtId="0" fontId="7" fillId="0" borderId="14" xfId="58" applyFont="1" applyBorder="1" applyAlignment="1">
      <alignment horizontal="left" vertical="center"/>
      <protection/>
    </xf>
    <xf numFmtId="0" fontId="18" fillId="0" borderId="22" xfId="58" applyFont="1" applyBorder="1" applyAlignment="1">
      <alignment horizontal="left" vertical="center"/>
      <protection/>
    </xf>
    <xf numFmtId="0" fontId="18" fillId="0" borderId="14" xfId="58" applyFont="1" applyBorder="1" applyAlignment="1">
      <alignment horizontal="center" vertical="center"/>
      <protection/>
    </xf>
    <xf numFmtId="14" fontId="2" fillId="0" borderId="14" xfId="58" applyNumberFormat="1" applyFont="1" applyBorder="1" applyAlignment="1">
      <alignment horizontal="center" vertical="center"/>
      <protection/>
    </xf>
    <xf numFmtId="0" fontId="2" fillId="0" borderId="14" xfId="58" applyNumberFormat="1" applyFont="1" applyBorder="1" applyAlignment="1">
      <alignment horizontal="center" vertical="center"/>
      <protection/>
    </xf>
    <xf numFmtId="20" fontId="2" fillId="0" borderId="14" xfId="58" applyNumberFormat="1" applyFont="1" applyBorder="1" applyAlignment="1">
      <alignment horizontal="center" vertical="center"/>
      <protection/>
    </xf>
    <xf numFmtId="0" fontId="2" fillId="0" borderId="23" xfId="58" applyNumberFormat="1" applyFont="1" applyBorder="1" applyAlignment="1">
      <alignment horizontal="center" vertical="center"/>
      <protection/>
    </xf>
    <xf numFmtId="0" fontId="18" fillId="0" borderId="23" xfId="58" applyFont="1" applyBorder="1" applyAlignment="1">
      <alignment horizontal="center" vertical="center"/>
      <protection/>
    </xf>
    <xf numFmtId="0" fontId="6" fillId="0" borderId="22" xfId="58" applyFont="1" applyBorder="1" applyAlignment="1">
      <alignment horizontal="left" vertical="center"/>
      <protection/>
    </xf>
    <xf numFmtId="0" fontId="18" fillId="0" borderId="10" xfId="58" applyFont="1" applyBorder="1" applyAlignment="1">
      <alignment horizontal="center" vertical="center"/>
      <protection/>
    </xf>
    <xf numFmtId="0" fontId="11" fillId="0" borderId="11" xfId="58" applyFont="1" applyBorder="1" applyAlignment="1">
      <alignment horizontal="right" vertical="center"/>
      <protection/>
    </xf>
    <xf numFmtId="0" fontId="6" fillId="0" borderId="0" xfId="58" applyFont="1" applyBorder="1" applyAlignment="1">
      <alignment horizontal="left" vertical="center"/>
      <protection/>
    </xf>
    <xf numFmtId="0" fontId="2" fillId="0" borderId="14" xfId="58" applyFont="1" applyBorder="1" applyAlignment="1">
      <alignment horizontal="left" vertical="center"/>
      <protection/>
    </xf>
    <xf numFmtId="0" fontId="2" fillId="0" borderId="21" xfId="58" applyFont="1" applyBorder="1" applyAlignment="1">
      <alignment horizontal="left" vertical="center"/>
      <protection/>
    </xf>
    <xf numFmtId="0" fontId="11" fillId="0" borderId="15" xfId="58" applyFont="1" applyBorder="1" applyAlignment="1">
      <alignment horizontal="right" vertical="center"/>
      <protection/>
    </xf>
    <xf numFmtId="0" fontId="6" fillId="0" borderId="0" xfId="58" applyFont="1" applyAlignment="1">
      <alignment horizontal="left" vertical="center"/>
      <protection/>
    </xf>
    <xf numFmtId="0" fontId="6" fillId="4" borderId="22" xfId="58" applyFont="1" applyFill="1" applyBorder="1" applyAlignment="1">
      <alignment horizontal="left" vertical="center"/>
      <protection/>
    </xf>
    <xf numFmtId="0" fontId="2" fillId="4" borderId="14" xfId="58" applyFont="1" applyFill="1" applyBorder="1" applyAlignment="1">
      <alignment horizontal="center" vertical="center"/>
      <protection/>
    </xf>
    <xf numFmtId="0" fontId="2" fillId="4" borderId="23" xfId="58" applyFont="1" applyFill="1" applyBorder="1" applyAlignment="1">
      <alignment horizontal="center" vertical="center"/>
      <protection/>
    </xf>
    <xf numFmtId="0" fontId="2" fillId="0" borderId="0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9" fillId="0" borderId="19" xfId="0" applyFont="1" applyBorder="1" applyAlignment="1">
      <alignment horizontal="left" vertical="center"/>
    </xf>
    <xf numFmtId="0" fontId="13" fillId="0" borderId="24" xfId="0" applyFont="1" applyBorder="1" applyAlignment="1">
      <alignment horizontal="center" vertical="center"/>
    </xf>
    <xf numFmtId="0" fontId="19" fillId="0" borderId="11" xfId="0" applyFont="1" applyBorder="1" applyAlignment="1">
      <alignment horizontal="right" vertical="center"/>
    </xf>
    <xf numFmtId="0" fontId="13" fillId="0" borderId="11" xfId="0" applyFont="1" applyBorder="1" applyAlignment="1">
      <alignment horizontal="left" vertical="center"/>
    </xf>
    <xf numFmtId="0" fontId="13" fillId="0" borderId="11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19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horizontal="left" vertical="center"/>
    </xf>
    <xf numFmtId="0" fontId="9" fillId="0" borderId="18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9" fillId="0" borderId="12" xfId="0" applyFont="1" applyBorder="1" applyAlignment="1">
      <alignment horizontal="right" vertical="center"/>
    </xf>
    <xf numFmtId="0" fontId="19" fillId="0" borderId="15" xfId="0" applyFont="1" applyBorder="1" applyAlignment="1">
      <alignment horizontal="right" vertical="center"/>
    </xf>
    <xf numFmtId="0" fontId="13" fillId="0" borderId="15" xfId="0" applyFont="1" applyBorder="1" applyAlignment="1">
      <alignment horizontal="left" vertical="center"/>
    </xf>
    <xf numFmtId="0" fontId="13" fillId="0" borderId="16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right" vertical="center"/>
    </xf>
    <xf numFmtId="0" fontId="6" fillId="0" borderId="15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7" fillId="0" borderId="1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6" fillId="0" borderId="15" xfId="0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right" vertical="center"/>
    </xf>
    <xf numFmtId="0" fontId="15" fillId="0" borderId="11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15" fillId="0" borderId="15" xfId="0" applyFont="1" applyBorder="1" applyAlignment="1">
      <alignment horizontal="left" vertical="center"/>
    </xf>
    <xf numFmtId="0" fontId="2" fillId="0" borderId="0" xfId="59" applyFont="1" applyBorder="1" applyAlignment="1">
      <alignment horizontal="left" vertical="center"/>
      <protection/>
    </xf>
    <xf numFmtId="0" fontId="2" fillId="0" borderId="0" xfId="59" applyFont="1" applyBorder="1" applyAlignment="1">
      <alignment horizontal="center" vertical="center"/>
      <protection/>
    </xf>
    <xf numFmtId="0" fontId="2" fillId="0" borderId="0" xfId="57" applyFont="1" applyBorder="1" applyAlignment="1" applyProtection="1">
      <alignment horizontal="center" vertical="center"/>
      <protection/>
    </xf>
    <xf numFmtId="0" fontId="23" fillId="0" borderId="19" xfId="59" applyFont="1" applyFill="1" applyBorder="1" applyAlignment="1">
      <alignment horizontal="left" vertical="center"/>
      <protection/>
    </xf>
    <xf numFmtId="0" fontId="15" fillId="0" borderId="24" xfId="59" applyFont="1" applyFill="1" applyBorder="1" applyAlignment="1">
      <alignment horizontal="center" vertical="center"/>
      <protection/>
    </xf>
    <xf numFmtId="0" fontId="15" fillId="0" borderId="11" xfId="59" applyFont="1" applyFill="1" applyBorder="1" applyAlignment="1">
      <alignment horizontal="center" vertical="center"/>
      <protection/>
    </xf>
    <xf numFmtId="0" fontId="15" fillId="0" borderId="11" xfId="59" applyFont="1" applyFill="1" applyBorder="1" applyAlignment="1">
      <alignment horizontal="left" vertical="center"/>
      <protection/>
    </xf>
    <xf numFmtId="0" fontId="15" fillId="0" borderId="19" xfId="59" applyFont="1" applyFill="1" applyBorder="1" applyAlignment="1">
      <alignment horizontal="center" vertical="center"/>
      <protection/>
    </xf>
    <xf numFmtId="0" fontId="23" fillId="0" borderId="11" xfId="59" applyFont="1" applyFill="1" applyBorder="1" applyAlignment="1">
      <alignment horizontal="center" vertical="center"/>
      <protection/>
    </xf>
    <xf numFmtId="0" fontId="23" fillId="0" borderId="24" xfId="59" applyFont="1" applyFill="1" applyBorder="1" applyAlignment="1">
      <alignment horizontal="center" vertical="center"/>
      <protection/>
    </xf>
    <xf numFmtId="0" fontId="24" fillId="0" borderId="21" xfId="59" applyFont="1" applyFill="1" applyBorder="1" applyAlignment="1">
      <alignment vertical="center"/>
      <protection/>
    </xf>
    <xf numFmtId="0" fontId="23" fillId="0" borderId="16" xfId="59" applyFont="1" applyFill="1" applyBorder="1" applyAlignment="1">
      <alignment horizontal="center" vertical="center"/>
      <protection/>
    </xf>
    <xf numFmtId="0" fontId="15" fillId="0" borderId="0" xfId="59" applyFont="1" applyFill="1" applyBorder="1" applyAlignment="1">
      <alignment horizontal="center" vertical="center"/>
      <protection/>
    </xf>
    <xf numFmtId="0" fontId="25" fillId="0" borderId="0" xfId="59" applyFont="1" applyFill="1" applyBorder="1" applyAlignment="1">
      <alignment horizontal="right" vertical="center"/>
      <protection/>
    </xf>
    <xf numFmtId="0" fontId="15" fillId="0" borderId="0" xfId="59" applyFont="1" applyFill="1" applyBorder="1" applyAlignment="1">
      <alignment horizontal="left" vertical="center"/>
      <protection/>
    </xf>
    <xf numFmtId="0" fontId="23" fillId="0" borderId="21" xfId="59" applyFont="1" applyFill="1" applyBorder="1" applyAlignment="1">
      <alignment horizontal="left" vertical="center"/>
      <protection/>
    </xf>
    <xf numFmtId="0" fontId="23" fillId="0" borderId="15" xfId="59" applyFont="1" applyFill="1" applyBorder="1" applyAlignment="1">
      <alignment horizontal="center" vertical="center"/>
      <protection/>
    </xf>
    <xf numFmtId="0" fontId="26" fillId="0" borderId="19" xfId="59" applyFont="1" applyFill="1" applyBorder="1" applyAlignment="1">
      <alignment horizontal="left" vertical="center"/>
      <protection/>
    </xf>
    <xf numFmtId="0" fontId="27" fillId="0" borderId="0" xfId="59" applyFont="1" applyFill="1" applyBorder="1" applyAlignment="1">
      <alignment horizontal="right" vertical="center"/>
      <protection/>
    </xf>
    <xf numFmtId="0" fontId="15" fillId="0" borderId="13" xfId="59" applyFont="1" applyFill="1" applyBorder="1" applyAlignment="1">
      <alignment horizontal="center" vertical="center"/>
      <protection/>
    </xf>
    <xf numFmtId="0" fontId="27" fillId="0" borderId="12" xfId="59" applyFont="1" applyFill="1" applyBorder="1" applyAlignment="1">
      <alignment horizontal="right" vertical="center"/>
      <protection/>
    </xf>
    <xf numFmtId="0" fontId="15" fillId="0" borderId="12" xfId="59" applyFont="1" applyFill="1" applyBorder="1" applyAlignment="1">
      <alignment horizontal="left" vertical="center"/>
      <protection/>
    </xf>
    <xf numFmtId="0" fontId="25" fillId="0" borderId="12" xfId="59" applyFont="1" applyFill="1" applyBorder="1" applyAlignment="1">
      <alignment horizontal="right" vertical="center"/>
      <protection/>
    </xf>
    <xf numFmtId="0" fontId="15" fillId="0" borderId="13" xfId="59" applyFont="1" applyFill="1" applyBorder="1" applyAlignment="1">
      <alignment horizontal="left" vertical="center"/>
      <protection/>
    </xf>
    <xf numFmtId="0" fontId="15" fillId="0" borderId="12" xfId="59" applyFont="1" applyFill="1" applyBorder="1" applyAlignment="1">
      <alignment horizontal="center" vertical="center"/>
      <protection/>
    </xf>
    <xf numFmtId="0" fontId="25" fillId="0" borderId="19" xfId="59" applyFont="1" applyFill="1" applyBorder="1" applyAlignment="1">
      <alignment horizontal="right" vertical="center"/>
      <protection/>
    </xf>
    <xf numFmtId="0" fontId="28" fillId="0" borderId="11" xfId="59" applyFont="1" applyFill="1" applyBorder="1" applyAlignment="1">
      <alignment horizontal="center" vertical="center"/>
      <protection/>
    </xf>
    <xf numFmtId="0" fontId="25" fillId="0" borderId="11" xfId="59" applyFont="1" applyFill="1" applyBorder="1" applyAlignment="1">
      <alignment horizontal="center" vertical="center"/>
      <protection/>
    </xf>
    <xf numFmtId="0" fontId="25" fillId="0" borderId="24" xfId="59" applyFont="1" applyFill="1" applyBorder="1" applyAlignment="1">
      <alignment horizontal="center" vertical="center"/>
      <protection/>
    </xf>
    <xf numFmtId="0" fontId="29" fillId="0" borderId="12" xfId="59" applyFont="1" applyFill="1" applyBorder="1" applyAlignment="1">
      <alignment horizontal="center" vertical="center"/>
      <protection/>
    </xf>
    <xf numFmtId="0" fontId="29" fillId="0" borderId="0" xfId="59" applyFont="1" applyFill="1" applyBorder="1" applyAlignment="1" quotePrefix="1">
      <alignment horizontal="center" vertical="center"/>
      <protection/>
    </xf>
    <xf numFmtId="0" fontId="29" fillId="0" borderId="13" xfId="59" applyFont="1" applyFill="1" applyBorder="1" applyAlignment="1" quotePrefix="1">
      <alignment horizontal="center" vertical="center"/>
      <protection/>
    </xf>
    <xf numFmtId="0" fontId="15" fillId="0" borderId="21" xfId="59" applyFont="1" applyFill="1" applyBorder="1" applyAlignment="1">
      <alignment horizontal="left" vertical="center"/>
      <protection/>
    </xf>
    <xf numFmtId="0" fontId="15" fillId="0" borderId="15" xfId="59" applyFont="1" applyFill="1" applyBorder="1" applyAlignment="1">
      <alignment horizontal="left" vertical="center"/>
      <protection/>
    </xf>
    <xf numFmtId="0" fontId="15" fillId="0" borderId="16" xfId="59" applyFont="1" applyFill="1" applyBorder="1" applyAlignment="1">
      <alignment horizontal="center" vertical="center"/>
      <protection/>
    </xf>
    <xf numFmtId="0" fontId="29" fillId="0" borderId="21" xfId="59" applyFont="1" applyFill="1" applyBorder="1" applyAlignment="1">
      <alignment horizontal="center" vertical="center"/>
      <protection/>
    </xf>
    <xf numFmtId="0" fontId="29" fillId="0" borderId="15" xfId="59" applyFont="1" applyFill="1" applyBorder="1" applyAlignment="1" quotePrefix="1">
      <alignment horizontal="center" vertical="center"/>
      <protection/>
    </xf>
    <xf numFmtId="0" fontId="29" fillId="0" borderId="16" xfId="59" applyFont="1" applyFill="1" applyBorder="1" applyAlignment="1" quotePrefix="1">
      <alignment horizontal="center" vertical="center"/>
      <protection/>
    </xf>
    <xf numFmtId="0" fontId="12" fillId="0" borderId="0" xfId="57" applyFont="1" applyBorder="1" applyAlignment="1" applyProtection="1">
      <alignment horizontal="center" vertical="center"/>
      <protection/>
    </xf>
    <xf numFmtId="0" fontId="13" fillId="0" borderId="11" xfId="59" applyFont="1" applyBorder="1" applyAlignment="1">
      <alignment horizontal="center" vertical="center"/>
      <protection/>
    </xf>
    <xf numFmtId="0" fontId="13" fillId="0" borderId="11" xfId="59" applyFont="1" applyBorder="1" applyAlignment="1">
      <alignment horizontal="left" vertical="center"/>
      <protection/>
    </xf>
    <xf numFmtId="0" fontId="9" fillId="0" borderId="24" xfId="59" applyFont="1" applyBorder="1" applyAlignment="1">
      <alignment horizontal="center" vertical="center"/>
      <protection/>
    </xf>
    <xf numFmtId="0" fontId="13" fillId="0" borderId="0" xfId="59" applyFont="1" applyBorder="1" applyAlignment="1">
      <alignment horizontal="center" vertical="center"/>
      <protection/>
    </xf>
    <xf numFmtId="0" fontId="13" fillId="0" borderId="21" xfId="59" applyFont="1" applyBorder="1" applyAlignment="1">
      <alignment horizontal="center" vertical="center"/>
      <protection/>
    </xf>
    <xf numFmtId="0" fontId="0" fillId="0" borderId="0" xfId="59" applyFont="1" applyBorder="1" applyAlignment="1">
      <alignment horizontal="left" vertical="center"/>
      <protection/>
    </xf>
    <xf numFmtId="0" fontId="13" fillId="0" borderId="0" xfId="59" applyFont="1" applyBorder="1" applyAlignment="1">
      <alignment horizontal="left" vertical="center"/>
      <protection/>
    </xf>
    <xf numFmtId="0" fontId="13" fillId="0" borderId="12" xfId="59" applyFont="1" applyBorder="1" applyAlignment="1">
      <alignment horizontal="center" vertical="center"/>
      <protection/>
    </xf>
    <xf numFmtId="0" fontId="13" fillId="0" borderId="13" xfId="59" applyFont="1" applyBorder="1" applyAlignment="1">
      <alignment horizontal="center" vertical="center"/>
      <protection/>
    </xf>
    <xf numFmtId="0" fontId="19" fillId="0" borderId="0" xfId="59" applyFont="1" applyBorder="1" applyAlignment="1">
      <alignment horizontal="right" vertical="center"/>
      <protection/>
    </xf>
    <xf numFmtId="0" fontId="15" fillId="0" borderId="0" xfId="59" applyFont="1" applyBorder="1" applyAlignment="1">
      <alignment horizontal="left" vertical="center"/>
      <protection/>
    </xf>
    <xf numFmtId="0" fontId="15" fillId="0" borderId="13" xfId="59" applyFont="1" applyBorder="1" applyAlignment="1">
      <alignment horizontal="left" vertical="center"/>
      <protection/>
    </xf>
    <xf numFmtId="0" fontId="19" fillId="0" borderId="12" xfId="59" applyFont="1" applyBorder="1" applyAlignment="1">
      <alignment horizontal="right" vertical="center"/>
      <protection/>
    </xf>
    <xf numFmtId="0" fontId="27" fillId="0" borderId="19" xfId="59" applyFont="1" applyBorder="1" applyAlignment="1">
      <alignment horizontal="right" vertical="center"/>
      <protection/>
    </xf>
    <xf numFmtId="0" fontId="30" fillId="0" borderId="11" xfId="59" applyFont="1" applyBorder="1" applyAlignment="1">
      <alignment horizontal="center" vertical="center"/>
      <protection/>
    </xf>
    <xf numFmtId="0" fontId="27" fillId="0" borderId="11" xfId="59" applyFont="1" applyBorder="1" applyAlignment="1">
      <alignment horizontal="center" vertical="center"/>
      <protection/>
    </xf>
    <xf numFmtId="0" fontId="27" fillId="0" borderId="24" xfId="59" applyFont="1" applyBorder="1" applyAlignment="1">
      <alignment horizontal="center" vertical="center"/>
      <protection/>
    </xf>
    <xf numFmtId="0" fontId="12" fillId="0" borderId="12" xfId="59" applyFont="1" applyBorder="1" applyAlignment="1">
      <alignment horizontal="left" vertical="center"/>
      <protection/>
    </xf>
    <xf numFmtId="0" fontId="15" fillId="0" borderId="0" xfId="59" applyFont="1" applyBorder="1" applyAlignment="1">
      <alignment horizontal="center" vertical="center"/>
      <protection/>
    </xf>
    <xf numFmtId="0" fontId="15" fillId="0" borderId="0" xfId="59" applyFont="1" applyBorder="1" applyAlignment="1" quotePrefix="1">
      <alignment horizontal="center" vertical="center"/>
      <protection/>
    </xf>
    <xf numFmtId="0" fontId="15" fillId="0" borderId="13" xfId="59" applyFont="1" applyBorder="1" applyAlignment="1" quotePrefix="1">
      <alignment horizontal="center" vertical="center"/>
      <protection/>
    </xf>
    <xf numFmtId="0" fontId="13" fillId="0" borderId="15" xfId="59" applyFont="1" applyBorder="1" applyAlignment="1" quotePrefix="1">
      <alignment horizontal="left" vertical="center"/>
      <protection/>
    </xf>
    <xf numFmtId="0" fontId="19" fillId="0" borderId="15" xfId="59" applyFont="1" applyBorder="1" applyAlignment="1">
      <alignment horizontal="right" vertical="center"/>
      <protection/>
    </xf>
    <xf numFmtId="0" fontId="15" fillId="0" borderId="15" xfId="59" applyFont="1" applyBorder="1" applyAlignment="1">
      <alignment horizontal="left" vertical="center"/>
      <protection/>
    </xf>
    <xf numFmtId="0" fontId="13" fillId="0" borderId="15" xfId="59" applyFont="1" applyBorder="1" applyAlignment="1">
      <alignment horizontal="left" vertical="center"/>
      <protection/>
    </xf>
    <xf numFmtId="0" fontId="15" fillId="0" borderId="15" xfId="59" applyFont="1" applyBorder="1" applyAlignment="1" quotePrefix="1">
      <alignment horizontal="center" vertical="center"/>
      <protection/>
    </xf>
    <xf numFmtId="0" fontId="15" fillId="0" borderId="16" xfId="59" applyFont="1" applyBorder="1" applyAlignment="1" quotePrefix="1">
      <alignment horizontal="center" vertical="center"/>
      <protection/>
    </xf>
    <xf numFmtId="0" fontId="9" fillId="0" borderId="13" xfId="59" applyFont="1" applyBorder="1" applyAlignment="1">
      <alignment horizontal="center" vertical="center"/>
      <protection/>
    </xf>
    <xf numFmtId="0" fontId="7" fillId="0" borderId="12" xfId="59" applyFont="1" applyFill="1" applyBorder="1" applyAlignment="1">
      <alignment horizontal="center" vertical="center"/>
      <protection/>
    </xf>
    <xf numFmtId="0" fontId="7" fillId="0" borderId="0" xfId="59" applyFont="1" applyFill="1" applyBorder="1" applyAlignment="1">
      <alignment horizontal="center" vertical="center"/>
      <protection/>
    </xf>
    <xf numFmtId="0" fontId="34" fillId="0" borderId="12" xfId="59" applyFont="1" applyBorder="1" applyAlignment="1" quotePrefix="1">
      <alignment horizontal="left" vertical="center"/>
      <protection/>
    </xf>
    <xf numFmtId="0" fontId="2" fillId="0" borderId="14" xfId="58" applyFont="1" applyBorder="1" applyAlignment="1" quotePrefix="1">
      <alignment horizontal="left" vertical="center"/>
      <protection/>
    </xf>
    <xf numFmtId="0" fontId="36" fillId="4" borderId="14" xfId="58" applyFont="1" applyFill="1" applyBorder="1" applyAlignment="1">
      <alignment horizontal="left" vertical="center"/>
      <protection/>
    </xf>
    <xf numFmtId="0" fontId="2" fillId="0" borderId="14" xfId="58" applyFont="1" applyBorder="1" applyAlignment="1">
      <alignment vertical="center"/>
      <protection/>
    </xf>
    <xf numFmtId="20" fontId="2" fillId="0" borderId="14" xfId="58" applyNumberFormat="1" applyFont="1" applyBorder="1" applyAlignment="1" quotePrefix="1">
      <alignment horizontal="left" vertical="center"/>
      <protection/>
    </xf>
    <xf numFmtId="0" fontId="6" fillId="0" borderId="15" xfId="58" applyFont="1" applyBorder="1" applyAlignment="1">
      <alignment horizontal="left" vertical="center"/>
      <protection/>
    </xf>
    <xf numFmtId="0" fontId="2" fillId="0" borderId="10" xfId="58" applyFont="1" applyBorder="1" applyAlignment="1">
      <alignment horizontal="left" vertical="center"/>
      <protection/>
    </xf>
    <xf numFmtId="0" fontId="16" fillId="0" borderId="13" xfId="59" applyFont="1" applyBorder="1" applyAlignment="1">
      <alignment horizontal="center" vertical="center"/>
      <protection/>
    </xf>
    <xf numFmtId="0" fontId="2" fillId="0" borderId="13" xfId="59" applyFont="1" applyBorder="1" applyAlignment="1">
      <alignment horizontal="center" vertical="center"/>
      <protection/>
    </xf>
    <xf numFmtId="0" fontId="2" fillId="0" borderId="13" xfId="57" applyFont="1" applyBorder="1" applyAlignment="1" applyProtection="1">
      <alignment horizontal="center" vertical="center"/>
      <protection/>
    </xf>
    <xf numFmtId="0" fontId="38" fillId="0" borderId="11" xfId="59" applyFont="1" applyFill="1" applyBorder="1" applyAlignment="1">
      <alignment horizontal="center" vertical="center"/>
      <protection/>
    </xf>
    <xf numFmtId="0" fontId="2" fillId="0" borderId="11" xfId="59" applyFont="1" applyFill="1" applyBorder="1" applyAlignment="1">
      <alignment horizontal="center" vertical="center"/>
      <protection/>
    </xf>
    <xf numFmtId="0" fontId="2" fillId="0" borderId="11" xfId="59" applyFont="1" applyFill="1" applyBorder="1" applyAlignment="1">
      <alignment horizontal="left" vertical="center"/>
      <protection/>
    </xf>
    <xf numFmtId="0" fontId="6" fillId="0" borderId="24" xfId="59" applyFont="1" applyFill="1" applyBorder="1" applyAlignment="1">
      <alignment horizontal="center" vertical="center"/>
      <protection/>
    </xf>
    <xf numFmtId="0" fontId="38" fillId="0" borderId="0" xfId="59" applyFont="1" applyFill="1" applyBorder="1" applyAlignment="1">
      <alignment horizontal="center" vertical="center"/>
      <protection/>
    </xf>
    <xf numFmtId="0" fontId="2" fillId="0" borderId="0" xfId="59" applyFont="1" applyFill="1" applyBorder="1" applyAlignment="1">
      <alignment horizontal="center" vertical="center"/>
      <protection/>
    </xf>
    <xf numFmtId="0" fontId="11" fillId="0" borderId="0" xfId="59" applyFont="1" applyFill="1" applyBorder="1" applyAlignment="1">
      <alignment horizontal="right" vertical="center"/>
      <protection/>
    </xf>
    <xf numFmtId="0" fontId="2" fillId="0" borderId="0" xfId="59" applyFont="1" applyFill="1" applyBorder="1" applyAlignment="1">
      <alignment horizontal="left" vertical="center"/>
      <protection/>
    </xf>
    <xf numFmtId="0" fontId="6" fillId="0" borderId="13" xfId="59" applyFont="1" applyFill="1" applyBorder="1" applyAlignment="1">
      <alignment horizontal="center" vertical="center"/>
      <protection/>
    </xf>
    <xf numFmtId="0" fontId="37" fillId="0" borderId="0" xfId="59" applyFont="1" applyBorder="1" applyAlignment="1">
      <alignment horizontal="center" vertical="center"/>
      <protection/>
    </xf>
    <xf numFmtId="0" fontId="2" fillId="0" borderId="13" xfId="59" applyFont="1" applyFill="1" applyBorder="1" applyAlignment="1">
      <alignment horizontal="center" vertical="center"/>
      <protection/>
    </xf>
    <xf numFmtId="0" fontId="2" fillId="0" borderId="12" xfId="59" applyFont="1" applyBorder="1" applyAlignment="1">
      <alignment horizontal="center" vertical="center"/>
      <protection/>
    </xf>
    <xf numFmtId="0" fontId="2" fillId="0" borderId="12" xfId="59" applyFont="1" applyFill="1" applyBorder="1" applyAlignment="1">
      <alignment horizontal="left" vertical="center"/>
      <protection/>
    </xf>
    <xf numFmtId="0" fontId="2" fillId="0" borderId="13" xfId="59" applyFont="1" applyFill="1" applyBorder="1" applyAlignment="1">
      <alignment horizontal="left" vertical="center"/>
      <protection/>
    </xf>
    <xf numFmtId="0" fontId="2" fillId="0" borderId="0" xfId="59" applyFont="1" applyFill="1" applyBorder="1" applyAlignment="1">
      <alignment horizontal="center" vertical="center"/>
      <protection/>
    </xf>
    <xf numFmtId="0" fontId="2" fillId="0" borderId="12" xfId="59" applyFont="1" applyFill="1" applyBorder="1" applyAlignment="1">
      <alignment horizontal="center" vertical="center"/>
      <protection/>
    </xf>
    <xf numFmtId="0" fontId="11" fillId="0" borderId="19" xfId="59" applyFont="1" applyFill="1" applyBorder="1" applyAlignment="1">
      <alignment horizontal="right" vertical="center"/>
      <protection/>
    </xf>
    <xf numFmtId="0" fontId="34" fillId="0" borderId="11" xfId="59" applyFont="1" applyFill="1" applyBorder="1" applyAlignment="1">
      <alignment horizontal="center" vertical="center"/>
      <protection/>
    </xf>
    <xf numFmtId="0" fontId="19" fillId="0" borderId="11" xfId="59" applyFont="1" applyFill="1" applyBorder="1" applyAlignment="1">
      <alignment horizontal="center" vertical="center"/>
      <protection/>
    </xf>
    <xf numFmtId="0" fontId="19" fillId="0" borderId="24" xfId="59" applyFont="1" applyFill="1" applyBorder="1" applyAlignment="1">
      <alignment horizontal="center" vertical="center"/>
      <protection/>
    </xf>
    <xf numFmtId="0" fontId="13" fillId="0" borderId="12" xfId="59" applyFont="1" applyFill="1" applyBorder="1" applyAlignment="1">
      <alignment horizontal="center" vertical="center"/>
      <protection/>
    </xf>
    <xf numFmtId="0" fontId="13" fillId="0" borderId="0" xfId="59" applyFont="1" applyFill="1" applyBorder="1" applyAlignment="1" quotePrefix="1">
      <alignment horizontal="center" vertical="center"/>
      <protection/>
    </xf>
    <xf numFmtId="0" fontId="13" fillId="0" borderId="13" xfId="59" applyFont="1" applyFill="1" applyBorder="1" applyAlignment="1" quotePrefix="1">
      <alignment horizontal="center" vertical="center"/>
      <protection/>
    </xf>
    <xf numFmtId="0" fontId="34" fillId="0" borderId="0" xfId="59" applyNumberFormat="1" applyFont="1" applyFill="1" applyBorder="1" applyAlignment="1">
      <alignment horizontal="center" vertical="center"/>
      <protection/>
    </xf>
    <xf numFmtId="0" fontId="13" fillId="0" borderId="21" xfId="57" applyFont="1" applyBorder="1" applyAlignment="1" applyProtection="1">
      <alignment vertical="center"/>
      <protection/>
    </xf>
    <xf numFmtId="0" fontId="13" fillId="0" borderId="15" xfId="57" applyFont="1" applyBorder="1" applyAlignment="1" applyProtection="1">
      <alignment vertical="center"/>
      <protection/>
    </xf>
    <xf numFmtId="0" fontId="2" fillId="0" borderId="15" xfId="59" applyFont="1" applyFill="1" applyBorder="1" applyAlignment="1">
      <alignment horizontal="left" vertical="center"/>
      <protection/>
    </xf>
    <xf numFmtId="0" fontId="2" fillId="0" borderId="16" xfId="59" applyFont="1" applyFill="1" applyBorder="1" applyAlignment="1">
      <alignment horizontal="center" vertical="center"/>
      <protection/>
    </xf>
    <xf numFmtId="0" fontId="13" fillId="0" borderId="21" xfId="59" applyFont="1" applyFill="1" applyBorder="1" applyAlignment="1">
      <alignment horizontal="center" vertical="center"/>
      <protection/>
    </xf>
    <xf numFmtId="0" fontId="13" fillId="0" borderId="15" xfId="59" applyFont="1" applyFill="1" applyBorder="1" applyAlignment="1" quotePrefix="1">
      <alignment horizontal="center" vertical="center"/>
      <protection/>
    </xf>
    <xf numFmtId="0" fontId="13" fillId="0" borderId="16" xfId="59" applyFont="1" applyFill="1" applyBorder="1" applyAlignment="1" quotePrefix="1">
      <alignment horizontal="center" vertical="center"/>
      <protection/>
    </xf>
    <xf numFmtId="0" fontId="7" fillId="0" borderId="0" xfId="59" applyFont="1" applyBorder="1" applyAlignment="1">
      <alignment horizontal="left" vertical="center"/>
      <protection/>
    </xf>
    <xf numFmtId="0" fontId="7" fillId="0" borderId="0" xfId="59" applyFont="1" applyBorder="1" applyAlignment="1">
      <alignment horizontal="center" vertical="center"/>
      <protection/>
    </xf>
    <xf numFmtId="0" fontId="7" fillId="0" borderId="0" xfId="59" applyFont="1" applyBorder="1" applyAlignment="1">
      <alignment horizontal="right" vertical="center"/>
      <protection/>
    </xf>
    <xf numFmtId="0" fontId="16" fillId="0" borderId="0" xfId="57" applyFont="1" applyBorder="1" applyAlignment="1" applyProtection="1">
      <alignment horizontal="right" vertical="center"/>
      <protection/>
    </xf>
    <xf numFmtId="0" fontId="23" fillId="0" borderId="16" xfId="59" applyFont="1" applyFill="1" applyBorder="1" applyAlignment="1">
      <alignment horizontal="right" vertical="center"/>
      <protection/>
    </xf>
    <xf numFmtId="0" fontId="39" fillId="0" borderId="0" xfId="59" applyFont="1" applyFill="1" applyBorder="1" applyAlignment="1">
      <alignment horizontal="center" vertical="center"/>
      <protection/>
    </xf>
    <xf numFmtId="0" fontId="28" fillId="0" borderId="0" xfId="59" applyFont="1" applyBorder="1" applyAlignment="1" quotePrefix="1">
      <alignment horizontal="center" vertical="center"/>
      <protection/>
    </xf>
    <xf numFmtId="0" fontId="28" fillId="0" borderId="0" xfId="59" applyNumberFormat="1" applyFont="1" applyFill="1" applyBorder="1" applyAlignment="1">
      <alignment horizontal="center" vertical="center"/>
      <protection/>
    </xf>
    <xf numFmtId="0" fontId="37" fillId="0" borderId="19" xfId="59" applyFont="1" applyFill="1" applyBorder="1" applyAlignment="1">
      <alignment horizontal="center" vertical="center"/>
      <protection/>
    </xf>
    <xf numFmtId="0" fontId="37" fillId="0" borderId="24" xfId="59" applyFont="1" applyFill="1" applyBorder="1" applyAlignment="1">
      <alignment horizontal="center" vertical="center"/>
      <protection/>
    </xf>
    <xf numFmtId="0" fontId="37" fillId="0" borderId="0" xfId="59" applyFont="1" applyFill="1" applyBorder="1" applyAlignment="1">
      <alignment horizontal="center" vertical="center"/>
      <protection/>
    </xf>
    <xf numFmtId="0" fontId="37" fillId="0" borderId="21" xfId="59" applyFont="1" applyFill="1" applyBorder="1" applyAlignment="1">
      <alignment horizontal="center" vertical="center"/>
      <protection/>
    </xf>
    <xf numFmtId="0" fontId="37" fillId="0" borderId="16" xfId="59" applyFont="1" applyFill="1" applyBorder="1" applyAlignment="1">
      <alignment horizontal="center" vertical="center"/>
      <protection/>
    </xf>
    <xf numFmtId="0" fontId="6" fillId="4" borderId="17" xfId="58" applyFont="1" applyFill="1" applyBorder="1" applyAlignment="1">
      <alignment horizontal="center" vertical="center"/>
      <protection/>
    </xf>
    <xf numFmtId="0" fontId="6" fillId="0" borderId="24" xfId="58" applyFont="1" applyBorder="1" applyAlignment="1">
      <alignment horizontal="center" vertical="center"/>
      <protection/>
    </xf>
    <xf numFmtId="0" fontId="35" fillId="0" borderId="11" xfId="59" applyFont="1" applyBorder="1" applyAlignment="1">
      <alignment horizontal="center"/>
      <protection/>
    </xf>
    <xf numFmtId="0" fontId="35" fillId="0" borderId="0" xfId="59" applyFont="1" applyBorder="1" applyAlignment="1">
      <alignment horizontal="center"/>
      <protection/>
    </xf>
    <xf numFmtId="0" fontId="13" fillId="0" borderId="19" xfId="59" applyFont="1" applyFill="1" applyBorder="1" applyAlignment="1">
      <alignment horizontal="center" vertical="center"/>
      <protection/>
    </xf>
    <xf numFmtId="0" fontId="13" fillId="0" borderId="11" xfId="59" applyFont="1" applyFill="1" applyBorder="1" applyAlignment="1">
      <alignment horizontal="left" vertical="center"/>
      <protection/>
    </xf>
    <xf numFmtId="0" fontId="13" fillId="0" borderId="0" xfId="59" applyFont="1" applyFill="1" applyBorder="1" applyAlignment="1">
      <alignment horizontal="left" vertical="center"/>
      <protection/>
    </xf>
    <xf numFmtId="0" fontId="13" fillId="0" borderId="15" xfId="59" applyFont="1" applyFill="1" applyBorder="1" applyAlignment="1">
      <alignment horizontal="left" vertical="center"/>
      <protection/>
    </xf>
    <xf numFmtId="0" fontId="13" fillId="0" borderId="11" xfId="59" applyFont="1" applyFill="1" applyBorder="1" applyAlignment="1">
      <alignment horizontal="left" vertical="center"/>
      <protection/>
    </xf>
    <xf numFmtId="0" fontId="13" fillId="0" borderId="0" xfId="59" applyFont="1" applyFill="1" applyBorder="1" applyAlignment="1">
      <alignment horizontal="left" vertical="center"/>
      <protection/>
    </xf>
    <xf numFmtId="0" fontId="13" fillId="0" borderId="15" xfId="59" applyFont="1" applyFill="1" applyBorder="1" applyAlignment="1">
      <alignment horizontal="left" vertical="center"/>
      <protection/>
    </xf>
    <xf numFmtId="0" fontId="19" fillId="0" borderId="0" xfId="59" applyFont="1" applyBorder="1" applyAlignment="1">
      <alignment horizontal="center" vertical="center"/>
      <protection/>
    </xf>
    <xf numFmtId="0" fontId="13" fillId="0" borderId="16" xfId="59" applyFont="1" applyBorder="1" applyAlignment="1">
      <alignment horizontal="center" vertical="center"/>
      <protection/>
    </xf>
    <xf numFmtId="0" fontId="15" fillId="0" borderId="12" xfId="59" applyFont="1" applyBorder="1" applyAlignment="1">
      <alignment horizontal="center" vertical="center"/>
      <protection/>
    </xf>
    <xf numFmtId="0" fontId="15" fillId="0" borderId="21" xfId="59" applyFont="1" applyBorder="1" applyAlignment="1">
      <alignment horizontal="center" vertical="center"/>
      <protection/>
    </xf>
    <xf numFmtId="0" fontId="33" fillId="0" borderId="0" xfId="59" applyFont="1" applyBorder="1" applyAlignment="1">
      <alignment horizontal="center" vertical="center"/>
      <protection/>
    </xf>
    <xf numFmtId="0" fontId="33" fillId="0" borderId="12" xfId="59" applyFont="1" applyBorder="1" applyAlignment="1">
      <alignment horizontal="center" vertical="center"/>
      <protection/>
    </xf>
    <xf numFmtId="0" fontId="13" fillId="0" borderId="15" xfId="59" applyFont="1" applyBorder="1" applyAlignment="1">
      <alignment horizontal="center" vertical="center"/>
      <protection/>
    </xf>
    <xf numFmtId="0" fontId="15" fillId="0" borderId="19" xfId="59" applyFont="1" applyBorder="1" applyAlignment="1">
      <alignment horizontal="center" vertical="center"/>
      <protection/>
    </xf>
    <xf numFmtId="0" fontId="15" fillId="0" borderId="11" xfId="59" applyFont="1" applyBorder="1" applyAlignment="1">
      <alignment horizontal="left" vertical="center"/>
      <protection/>
    </xf>
    <xf numFmtId="0" fontId="12" fillId="0" borderId="0" xfId="57" applyFont="1" applyFill="1" applyBorder="1" applyAlignment="1" applyProtection="1">
      <alignment horizontal="center" vertical="center"/>
      <protection/>
    </xf>
    <xf numFmtId="0" fontId="17" fillId="0" borderId="0" xfId="57" applyFont="1" applyBorder="1" applyAlignment="1" applyProtection="1">
      <alignment horizontal="right" vertical="center"/>
      <protection/>
    </xf>
    <xf numFmtId="0" fontId="32" fillId="0" borderId="0" xfId="57" applyFont="1" applyBorder="1" applyAlignment="1" applyProtection="1" quotePrefix="1">
      <alignment horizontal="center" vertical="center"/>
      <protection/>
    </xf>
    <xf numFmtId="0" fontId="31" fillId="0" borderId="0" xfId="57" applyFont="1" applyFill="1" applyBorder="1" applyAlignment="1" applyProtection="1">
      <alignment horizontal="center" vertical="center"/>
      <protection/>
    </xf>
    <xf numFmtId="0" fontId="13" fillId="0" borderId="11" xfId="59" applyFont="1" applyFill="1" applyBorder="1" applyAlignment="1">
      <alignment horizontal="right" vertical="center"/>
      <protection/>
    </xf>
    <xf numFmtId="0" fontId="13" fillId="0" borderId="0" xfId="59" applyFont="1" applyFill="1" applyBorder="1" applyAlignment="1">
      <alignment horizontal="right" vertical="center"/>
      <protection/>
    </xf>
    <xf numFmtId="0" fontId="13" fillId="0" borderId="15" xfId="59" applyFont="1" applyFill="1" applyBorder="1" applyAlignment="1">
      <alignment horizontal="right" vertical="center"/>
      <protection/>
    </xf>
    <xf numFmtId="0" fontId="40" fillId="0" borderId="0" xfId="57" applyFont="1" applyFill="1" applyBorder="1" applyAlignment="1" applyProtection="1">
      <alignment horizontal="center" vertical="center"/>
      <protection/>
    </xf>
    <xf numFmtId="0" fontId="0" fillId="4" borderId="14" xfId="58" applyFont="1" applyFill="1" applyBorder="1" applyAlignment="1">
      <alignment horizontal="left" vertical="center"/>
      <protection/>
    </xf>
    <xf numFmtId="0" fontId="2" fillId="24" borderId="17" xfId="0" applyFont="1" applyFill="1" applyBorder="1" applyAlignment="1">
      <alignment horizontal="center" vertical="center"/>
    </xf>
    <xf numFmtId="0" fontId="2" fillId="24" borderId="20" xfId="0" applyFont="1" applyFill="1" applyBorder="1" applyAlignment="1">
      <alignment horizontal="center" vertical="center"/>
    </xf>
    <xf numFmtId="0" fontId="2" fillId="24" borderId="18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left" vertical="center"/>
    </xf>
    <xf numFmtId="0" fontId="2" fillId="0" borderId="20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horizontal="left" vertical="center"/>
    </xf>
    <xf numFmtId="0" fontId="2" fillId="0" borderId="20" xfId="0" applyFont="1" applyFill="1" applyBorder="1" applyAlignment="1" quotePrefix="1">
      <alignment horizontal="left" vertical="center"/>
    </xf>
    <xf numFmtId="0" fontId="6" fillId="4" borderId="10" xfId="0" applyFont="1" applyFill="1" applyBorder="1" applyAlignment="1">
      <alignment horizontal="center" vertical="center"/>
    </xf>
    <xf numFmtId="0" fontId="2" fillId="0" borderId="17" xfId="0" applyFont="1" applyFill="1" applyBorder="1" applyAlignment="1" quotePrefix="1">
      <alignment horizontal="left" vertical="center"/>
    </xf>
    <xf numFmtId="0" fontId="43" fillId="0" borderId="15" xfId="59" applyFont="1" applyBorder="1" applyAlignment="1">
      <alignment horizontal="center" vertical="center"/>
      <protection/>
    </xf>
    <xf numFmtId="0" fontId="6" fillId="4" borderId="19" xfId="58" applyFont="1" applyFill="1" applyBorder="1" applyAlignment="1">
      <alignment horizontal="center" vertical="center"/>
      <protection/>
    </xf>
    <xf numFmtId="0" fontId="6" fillId="4" borderId="11" xfId="58" applyFont="1" applyFill="1" applyBorder="1" applyAlignment="1">
      <alignment horizontal="center" vertical="center"/>
      <protection/>
    </xf>
    <xf numFmtId="0" fontId="6" fillId="4" borderId="24" xfId="58" applyFont="1" applyFill="1" applyBorder="1" applyAlignment="1">
      <alignment horizontal="center" vertical="center"/>
      <protection/>
    </xf>
    <xf numFmtId="0" fontId="43" fillId="0" borderId="12" xfId="59" applyFont="1" applyBorder="1" applyAlignment="1">
      <alignment horizontal="center" vertical="center"/>
      <protection/>
    </xf>
    <xf numFmtId="0" fontId="43" fillId="0" borderId="0" xfId="59" applyFont="1" applyBorder="1" applyAlignment="1">
      <alignment horizontal="center" vertical="center"/>
      <protection/>
    </xf>
    <xf numFmtId="0" fontId="43" fillId="0" borderId="13" xfId="59" applyFont="1" applyBorder="1" applyAlignment="1">
      <alignment horizontal="center" vertical="center"/>
      <protection/>
    </xf>
    <xf numFmtId="0" fontId="43" fillId="0" borderId="21" xfId="59" applyFont="1" applyBorder="1" applyAlignment="1">
      <alignment horizontal="center" vertical="center"/>
      <protection/>
    </xf>
    <xf numFmtId="0" fontId="22" fillId="4" borderId="14" xfId="59" applyFont="1" applyFill="1" applyBorder="1" applyAlignment="1">
      <alignment horizontal="center" vertical="center"/>
      <protection/>
    </xf>
    <xf numFmtId="0" fontId="22" fillId="4" borderId="23" xfId="59" applyFont="1" applyFill="1" applyBorder="1" applyAlignment="1">
      <alignment horizontal="center" vertical="center"/>
      <protection/>
    </xf>
    <xf numFmtId="0" fontId="22" fillId="4" borderId="22" xfId="59" applyFont="1" applyFill="1" applyBorder="1" applyAlignment="1">
      <alignment horizontal="center" vertical="center"/>
      <protection/>
    </xf>
    <xf numFmtId="0" fontId="7" fillId="0" borderId="10" xfId="59" applyFont="1" applyBorder="1" applyAlignment="1">
      <alignment horizontal="center" vertical="center"/>
      <protection/>
    </xf>
    <xf numFmtId="0" fontId="14" fillId="0" borderId="21" xfId="59" applyFont="1" applyBorder="1" applyAlignment="1">
      <alignment horizontal="center" vertical="center"/>
      <protection/>
    </xf>
    <xf numFmtId="0" fontId="14" fillId="0" borderId="15" xfId="59" applyFont="1" applyBorder="1" applyAlignment="1">
      <alignment horizontal="center" vertical="center"/>
      <protection/>
    </xf>
    <xf numFmtId="0" fontId="14" fillId="0" borderId="16" xfId="59" applyFont="1" applyBorder="1" applyAlignment="1">
      <alignment horizontal="center" vertical="center"/>
      <protection/>
    </xf>
    <xf numFmtId="0" fontId="42" fillId="0" borderId="19" xfId="59" applyFont="1" applyBorder="1" applyAlignment="1">
      <alignment horizontal="center" vertical="center"/>
      <protection/>
    </xf>
    <xf numFmtId="0" fontId="42" fillId="0" borderId="11" xfId="59" applyFont="1" applyBorder="1" applyAlignment="1">
      <alignment horizontal="center" vertical="center"/>
      <protection/>
    </xf>
    <xf numFmtId="0" fontId="42" fillId="0" borderId="24" xfId="59" applyFont="1" applyBorder="1" applyAlignment="1">
      <alignment horizontal="center" vertical="center"/>
      <protection/>
    </xf>
    <xf numFmtId="0" fontId="2" fillId="0" borderId="12" xfId="59" applyFont="1" applyFill="1" applyBorder="1" applyAlignment="1">
      <alignment horizontal="center" vertical="center"/>
      <protection/>
    </xf>
    <xf numFmtId="0" fontId="2" fillId="0" borderId="0" xfId="59" applyFont="1" applyFill="1" applyBorder="1" applyAlignment="1">
      <alignment horizontal="center" vertical="center"/>
      <protection/>
    </xf>
    <xf numFmtId="0" fontId="7" fillId="0" borderId="12" xfId="59" applyFont="1" applyFill="1" applyBorder="1" applyAlignment="1">
      <alignment horizontal="center" vertical="center"/>
      <protection/>
    </xf>
    <xf numFmtId="0" fontId="7" fillId="0" borderId="0" xfId="59" applyFont="1" applyFill="1" applyBorder="1" applyAlignment="1">
      <alignment horizontal="center" vertical="center"/>
      <protection/>
    </xf>
    <xf numFmtId="0" fontId="2" fillId="0" borderId="22" xfId="57" applyFont="1" applyBorder="1" applyAlignment="1" applyProtection="1">
      <alignment horizontal="center" vertical="center"/>
      <protection/>
    </xf>
    <xf numFmtId="0" fontId="2" fillId="0" borderId="14" xfId="57" applyFont="1" applyBorder="1" applyAlignment="1" applyProtection="1">
      <alignment horizontal="center" vertical="center"/>
      <protection/>
    </xf>
    <xf numFmtId="0" fontId="2" fillId="0" borderId="23" xfId="57" applyFont="1" applyBorder="1" applyAlignment="1" applyProtection="1">
      <alignment horizontal="center" vertical="center"/>
      <protection/>
    </xf>
    <xf numFmtId="0" fontId="7" fillId="0" borderId="22" xfId="57" applyFont="1" applyBorder="1" applyAlignment="1" applyProtection="1">
      <alignment horizontal="center" vertical="center"/>
      <protection/>
    </xf>
    <xf numFmtId="0" fontId="7" fillId="0" borderId="23" xfId="57" applyFont="1" applyBorder="1" applyAlignment="1" applyProtection="1">
      <alignment horizontal="center" vertical="center"/>
      <protection/>
    </xf>
    <xf numFmtId="0" fontId="2" fillId="0" borderId="11" xfId="57" applyFont="1" applyBorder="1" applyAlignment="1" applyProtection="1">
      <alignment horizontal="center" vertical="center"/>
      <protection/>
    </xf>
    <xf numFmtId="0" fontId="7" fillId="0" borderId="13" xfId="59" applyFont="1" applyFill="1" applyBorder="1" applyAlignment="1">
      <alignment horizontal="center" vertical="center"/>
      <protection/>
    </xf>
    <xf numFmtId="0" fontId="7" fillId="0" borderId="19" xfId="59" applyFont="1" applyFill="1" applyBorder="1" applyAlignment="1">
      <alignment horizontal="center" vertical="center"/>
      <protection/>
    </xf>
    <xf numFmtId="0" fontId="7" fillId="0" borderId="11" xfId="59" applyFont="1" applyFill="1" applyBorder="1" applyAlignment="1">
      <alignment horizontal="center" vertical="center"/>
      <protection/>
    </xf>
    <xf numFmtId="0" fontId="7" fillId="0" borderId="24" xfId="59" applyFont="1" applyFill="1" applyBorder="1" applyAlignment="1">
      <alignment horizontal="center" vertical="center"/>
      <protection/>
    </xf>
    <xf numFmtId="0" fontId="7" fillId="0" borderId="14" xfId="57" applyFont="1" applyBorder="1" applyAlignment="1" applyProtection="1">
      <alignment horizontal="center" vertical="center"/>
      <protection/>
    </xf>
    <xf numFmtId="0" fontId="6" fillId="4" borderId="18" xfId="58" applyFont="1" applyFill="1" applyBorder="1" applyAlignment="1">
      <alignment horizontal="center" vertical="center"/>
      <protection/>
    </xf>
    <xf numFmtId="0" fontId="42" fillId="0" borderId="10" xfId="58" applyFont="1" applyFill="1" applyBorder="1" applyAlignment="1">
      <alignment horizontal="center" vertical="center"/>
      <protection/>
    </xf>
    <xf numFmtId="0" fontId="42" fillId="0" borderId="22" xfId="58" applyFont="1" applyFill="1" applyBorder="1" applyAlignment="1">
      <alignment horizontal="center" vertical="center"/>
      <protection/>
    </xf>
    <xf numFmtId="0" fontId="6" fillId="4" borderId="10" xfId="58" applyFont="1" applyFill="1" applyBorder="1" applyAlignment="1">
      <alignment horizontal="center" vertical="center"/>
      <protection/>
    </xf>
    <xf numFmtId="0" fontId="7" fillId="0" borderId="14" xfId="58" applyFont="1" applyFill="1" applyBorder="1" applyAlignment="1">
      <alignment horizontal="center" vertical="center"/>
      <protection/>
    </xf>
    <xf numFmtId="0" fontId="7" fillId="0" borderId="23" xfId="58" applyFont="1" applyFill="1" applyBorder="1" applyAlignment="1">
      <alignment horizontal="center" vertical="center"/>
      <protection/>
    </xf>
    <xf numFmtId="0" fontId="14" fillId="0" borderId="19" xfId="59" applyFont="1" applyBorder="1" applyAlignment="1">
      <alignment horizontal="center" vertical="center"/>
      <protection/>
    </xf>
    <xf numFmtId="0" fontId="14" fillId="0" borderId="11" xfId="59" applyFont="1" applyBorder="1" applyAlignment="1">
      <alignment horizontal="center" vertical="center"/>
      <protection/>
    </xf>
    <xf numFmtId="0" fontId="14" fillId="0" borderId="24" xfId="59" applyFont="1" applyBorder="1" applyAlignment="1">
      <alignment horizontal="center" vertical="center"/>
      <protection/>
    </xf>
    <xf numFmtId="0" fontId="7" fillId="0" borderId="10" xfId="59" applyFont="1" applyBorder="1" applyAlignment="1">
      <alignment horizontal="center" vertical="center"/>
      <protection/>
    </xf>
    <xf numFmtId="0" fontId="9" fillId="0" borderId="10" xfId="59" applyFont="1" applyBorder="1" applyAlignment="1">
      <alignment horizontal="center" vertical="center"/>
      <protection/>
    </xf>
    <xf numFmtId="0" fontId="6" fillId="4" borderId="17" xfId="58" applyFont="1" applyFill="1" applyBorder="1" applyAlignment="1">
      <alignment horizontal="center" vertical="center"/>
      <protection/>
    </xf>
    <xf numFmtId="0" fontId="43" fillId="0" borderId="16" xfId="59" applyFont="1" applyBorder="1" applyAlignment="1">
      <alignment horizontal="center" vertical="center"/>
      <protection/>
    </xf>
    <xf numFmtId="0" fontId="7" fillId="0" borderId="21" xfId="59" applyFont="1" applyFill="1" applyBorder="1" applyAlignment="1">
      <alignment horizontal="center" vertical="center"/>
      <protection/>
    </xf>
    <xf numFmtId="0" fontId="7" fillId="0" borderId="15" xfId="59" applyFont="1" applyFill="1" applyBorder="1" applyAlignment="1">
      <alignment horizontal="center" vertical="center"/>
      <protection/>
    </xf>
    <xf numFmtId="0" fontId="7" fillId="0" borderId="16" xfId="59" applyFont="1" applyFill="1" applyBorder="1" applyAlignment="1">
      <alignment horizontal="center" vertical="center"/>
      <protection/>
    </xf>
    <xf numFmtId="0" fontId="38" fillId="0" borderId="19" xfId="59" applyFont="1" applyFill="1" applyBorder="1" applyAlignment="1">
      <alignment horizontal="center" vertical="center"/>
      <protection/>
    </xf>
    <xf numFmtId="0" fontId="38" fillId="0" borderId="11" xfId="59" applyFont="1" applyFill="1" applyBorder="1" applyAlignment="1">
      <alignment horizontal="center" vertical="center"/>
      <protection/>
    </xf>
    <xf numFmtId="0" fontId="38" fillId="0" borderId="24" xfId="59" applyFont="1" applyFill="1" applyBorder="1" applyAlignment="1">
      <alignment horizontal="center" vertical="center"/>
      <protection/>
    </xf>
    <xf numFmtId="0" fontId="38" fillId="0" borderId="12" xfId="59" applyFont="1" applyFill="1" applyBorder="1" applyAlignment="1">
      <alignment horizontal="center" vertical="center"/>
      <protection/>
    </xf>
    <xf numFmtId="0" fontId="38" fillId="0" borderId="0" xfId="59" applyFont="1" applyFill="1" applyBorder="1" applyAlignment="1">
      <alignment horizontal="center" vertical="center"/>
      <protection/>
    </xf>
    <xf numFmtId="0" fontId="38" fillId="0" borderId="13" xfId="59" applyFont="1" applyFill="1" applyBorder="1" applyAlignment="1">
      <alignment horizontal="center" vertical="center"/>
      <protection/>
    </xf>
    <xf numFmtId="0" fontId="37" fillId="0" borderId="12" xfId="59" applyFont="1" applyBorder="1" applyAlignment="1">
      <alignment horizontal="center" vertical="center"/>
      <protection/>
    </xf>
    <xf numFmtId="0" fontId="37" fillId="0" borderId="0" xfId="59" applyFont="1" applyBorder="1" applyAlignment="1">
      <alignment horizontal="center" vertical="center"/>
      <protection/>
    </xf>
    <xf numFmtId="0" fontId="37" fillId="0" borderId="13" xfId="59" applyFont="1" applyBorder="1" applyAlignment="1">
      <alignment horizontal="center" vertical="center"/>
      <protection/>
    </xf>
    <xf numFmtId="0" fontId="37" fillId="0" borderId="21" xfId="59" applyFont="1" applyBorder="1" applyAlignment="1">
      <alignment horizontal="center" vertical="center"/>
      <protection/>
    </xf>
    <xf numFmtId="0" fontId="37" fillId="0" borderId="15" xfId="59" applyFont="1" applyBorder="1" applyAlignment="1">
      <alignment horizontal="center" vertical="center"/>
      <protection/>
    </xf>
    <xf numFmtId="0" fontId="37" fillId="0" borderId="16" xfId="59" applyFont="1" applyBorder="1" applyAlignment="1">
      <alignment horizontal="center" vertical="center"/>
      <protection/>
    </xf>
    <xf numFmtId="0" fontId="37" fillId="0" borderId="12" xfId="59" applyFont="1" applyFill="1" applyBorder="1" applyAlignment="1">
      <alignment horizontal="left" vertical="center"/>
      <protection/>
    </xf>
    <xf numFmtId="0" fontId="37" fillId="0" borderId="11" xfId="59" applyFont="1" applyFill="1" applyBorder="1" applyAlignment="1">
      <alignment horizontal="center" vertical="justify"/>
      <protection/>
    </xf>
    <xf numFmtId="0" fontId="37" fillId="0" borderId="0" xfId="59" applyFont="1" applyFill="1" applyBorder="1" applyAlignment="1">
      <alignment horizontal="center" vertical="justify"/>
      <protection/>
    </xf>
    <xf numFmtId="0" fontId="37" fillId="0" borderId="13" xfId="59" applyFont="1" applyFill="1" applyBorder="1" applyAlignment="1">
      <alignment horizontal="right" vertical="center"/>
      <protection/>
    </xf>
    <xf numFmtId="0" fontId="37" fillId="0" borderId="0" xfId="59" applyFont="1" applyFill="1" applyBorder="1" applyAlignment="1">
      <alignment horizontal="center"/>
      <protection/>
    </xf>
    <xf numFmtId="0" fontId="37" fillId="0" borderId="15" xfId="59" applyFont="1" applyFill="1" applyBorder="1" applyAlignment="1">
      <alignment horizontal="center"/>
      <protection/>
    </xf>
    <xf numFmtId="0" fontId="15" fillId="0" borderId="15" xfId="59" applyFont="1" applyBorder="1" applyAlignment="1">
      <alignment horizontal="right" vertical="center"/>
      <protection/>
    </xf>
    <xf numFmtId="0" fontId="15" fillId="0" borderId="11" xfId="59" applyFont="1" applyBorder="1" applyAlignment="1">
      <alignment horizontal="right" vertical="center"/>
      <protection/>
    </xf>
    <xf numFmtId="0" fontId="35" fillId="0" borderId="19" xfId="59" applyFont="1" applyBorder="1" applyAlignment="1">
      <alignment horizontal="center"/>
      <protection/>
    </xf>
    <xf numFmtId="0" fontId="35" fillId="0" borderId="11" xfId="59" applyFont="1" applyBorder="1" applyAlignment="1">
      <alignment horizontal="center"/>
      <protection/>
    </xf>
    <xf numFmtId="0" fontId="35" fillId="0" borderId="24" xfId="59" applyFont="1" applyBorder="1" applyAlignment="1">
      <alignment horizontal="center"/>
      <protection/>
    </xf>
    <xf numFmtId="0" fontId="35" fillId="0" borderId="12" xfId="59" applyFont="1" applyBorder="1" applyAlignment="1">
      <alignment horizontal="center"/>
      <protection/>
    </xf>
    <xf numFmtId="0" fontId="35" fillId="0" borderId="0" xfId="59" applyFont="1" applyBorder="1" applyAlignment="1">
      <alignment horizontal="center"/>
      <protection/>
    </xf>
    <xf numFmtId="0" fontId="35" fillId="0" borderId="13" xfId="59" applyFont="1" applyBorder="1" applyAlignment="1">
      <alignment horizontal="center"/>
      <protection/>
    </xf>
    <xf numFmtId="0" fontId="15" fillId="0" borderId="0" xfId="59" applyFont="1" applyBorder="1" applyAlignment="1">
      <alignment horizontal="right" vertical="center"/>
      <protection/>
    </xf>
    <xf numFmtId="0" fontId="41" fillId="25" borderId="22" xfId="57" applyFont="1" applyFill="1" applyBorder="1" applyAlignment="1" applyProtection="1">
      <alignment horizontal="center" vertical="center"/>
      <protection/>
    </xf>
    <xf numFmtId="0" fontId="41" fillId="25" borderId="14" xfId="57" applyFont="1" applyFill="1" applyBorder="1" applyAlignment="1" applyProtection="1">
      <alignment horizontal="center" vertical="center"/>
      <protection/>
    </xf>
    <xf numFmtId="0" fontId="41" fillId="25" borderId="23" xfId="57" applyFont="1" applyFill="1" applyBorder="1" applyAlignment="1" applyProtection="1">
      <alignment horizontal="center" vertical="center"/>
      <protection/>
    </xf>
    <xf numFmtId="0" fontId="32" fillId="0" borderId="19" xfId="57" applyFont="1" applyBorder="1" applyAlignment="1" applyProtection="1" quotePrefix="1">
      <alignment horizontal="center" vertical="center"/>
      <protection/>
    </xf>
    <xf numFmtId="0" fontId="32" fillId="0" borderId="11" xfId="57" applyFont="1" applyBorder="1" applyAlignment="1" applyProtection="1" quotePrefix="1">
      <alignment horizontal="center" vertical="center"/>
      <protection/>
    </xf>
    <xf numFmtId="0" fontId="32" fillId="0" borderId="24" xfId="57" applyFont="1" applyBorder="1" applyAlignment="1" applyProtection="1" quotePrefix="1">
      <alignment horizontal="center" vertical="center"/>
      <protection/>
    </xf>
    <xf numFmtId="0" fontId="32" fillId="0" borderId="21" xfId="57" applyFont="1" applyBorder="1" applyAlignment="1" applyProtection="1" quotePrefix="1">
      <alignment horizontal="center" vertical="center"/>
      <protection/>
    </xf>
    <xf numFmtId="0" fontId="32" fillId="0" borderId="15" xfId="57" applyFont="1" applyBorder="1" applyAlignment="1" applyProtection="1" quotePrefix="1">
      <alignment horizontal="center" vertical="center"/>
      <protection/>
    </xf>
    <xf numFmtId="0" fontId="32" fillId="0" borderId="16" xfId="57" applyFont="1" applyBorder="1" applyAlignment="1" applyProtection="1" quotePrefix="1">
      <alignment horizontal="center" vertical="center"/>
      <protection/>
    </xf>
    <xf numFmtId="0" fontId="38" fillId="0" borderId="0" xfId="57" applyFont="1" applyBorder="1" applyAlignment="1" applyProtection="1">
      <alignment horizontal="center" vertical="center"/>
      <protection/>
    </xf>
    <xf numFmtId="17" fontId="42" fillId="25" borderId="19" xfId="57" applyNumberFormat="1" applyFont="1" applyFill="1" applyBorder="1" applyAlignment="1" applyProtection="1">
      <alignment horizontal="center" vertical="center"/>
      <protection/>
    </xf>
    <xf numFmtId="0" fontId="42" fillId="25" borderId="11" xfId="57" applyFont="1" applyFill="1" applyBorder="1" applyAlignment="1" applyProtection="1">
      <alignment horizontal="center" vertical="center"/>
      <protection/>
    </xf>
    <xf numFmtId="0" fontId="42" fillId="25" borderId="24" xfId="57" applyFont="1" applyFill="1" applyBorder="1" applyAlignment="1" applyProtection="1">
      <alignment horizontal="center" vertical="center"/>
      <protection/>
    </xf>
    <xf numFmtId="0" fontId="22" fillId="0" borderId="0" xfId="57" applyFont="1" applyBorder="1" applyAlignment="1" applyProtection="1">
      <alignment horizontal="center" vertical="center"/>
      <protection/>
    </xf>
    <xf numFmtId="0" fontId="42" fillId="0" borderId="12" xfId="57" applyFont="1" applyBorder="1" applyAlignment="1" applyProtection="1">
      <alignment horizontal="center" vertical="center"/>
      <protection/>
    </xf>
    <xf numFmtId="0" fontId="42" fillId="0" borderId="0" xfId="57" applyFont="1" applyBorder="1" applyAlignment="1" applyProtection="1">
      <alignment horizontal="center" vertical="center"/>
      <protection/>
    </xf>
    <xf numFmtId="0" fontId="42" fillId="0" borderId="13" xfId="57" applyFont="1" applyBorder="1" applyAlignment="1" applyProtection="1">
      <alignment horizontal="center" vertical="center"/>
      <protection/>
    </xf>
    <xf numFmtId="0" fontId="22" fillId="0" borderId="0" xfId="57" applyFont="1" applyBorder="1" applyAlignment="1" applyProtection="1">
      <alignment horizontal="center" vertical="center"/>
      <protection/>
    </xf>
    <xf numFmtId="0" fontId="42" fillId="0" borderId="21" xfId="57" applyFont="1" applyBorder="1" applyAlignment="1" applyProtection="1">
      <alignment horizontal="center" vertical="center"/>
      <protection/>
    </xf>
    <xf numFmtId="0" fontId="42" fillId="0" borderId="15" xfId="57" applyFont="1" applyBorder="1" applyAlignment="1" applyProtection="1">
      <alignment horizontal="center" vertical="center"/>
      <protection/>
    </xf>
    <xf numFmtId="0" fontId="42" fillId="0" borderId="16" xfId="57" applyFont="1" applyBorder="1" applyAlignment="1" applyProtection="1">
      <alignment horizontal="center" vertical="center"/>
      <protection/>
    </xf>
    <xf numFmtId="0" fontId="32" fillId="0" borderId="19" xfId="57" applyFont="1" applyBorder="1" applyAlignment="1" applyProtection="1">
      <alignment horizontal="center" vertical="center"/>
      <protection/>
    </xf>
    <xf numFmtId="0" fontId="7" fillId="0" borderId="0" xfId="59" applyFont="1" applyBorder="1" applyAlignment="1">
      <alignment horizontal="left" vertical="center"/>
      <protection/>
    </xf>
    <xf numFmtId="0" fontId="0" fillId="0" borderId="0" xfId="0" applyAlignment="1">
      <alignment vertical="center"/>
    </xf>
    <xf numFmtId="0" fontId="2" fillId="0" borderId="14" xfId="58" applyFont="1" applyBorder="1" applyAlignment="1">
      <alignment horizontal="center" vertical="center"/>
      <protection/>
    </xf>
    <xf numFmtId="0" fontId="9" fillId="0" borderId="22" xfId="58" applyFont="1" applyBorder="1" applyAlignment="1">
      <alignment horizontal="center" vertical="center"/>
      <protection/>
    </xf>
    <xf numFmtId="0" fontId="9" fillId="0" borderId="14" xfId="58" applyFont="1" applyBorder="1" applyAlignment="1">
      <alignment horizontal="center" vertical="center"/>
      <protection/>
    </xf>
    <xf numFmtId="0" fontId="9" fillId="0" borderId="23" xfId="58" applyFont="1" applyBorder="1" applyAlignment="1">
      <alignment horizontal="center" vertical="center"/>
      <protection/>
    </xf>
    <xf numFmtId="0" fontId="20" fillId="0" borderId="15" xfId="58" applyFont="1" applyBorder="1" applyAlignment="1">
      <alignment horizontal="center" vertical="center"/>
      <protection/>
    </xf>
    <xf numFmtId="0" fontId="20" fillId="0" borderId="16" xfId="58" applyFont="1" applyBorder="1" applyAlignment="1">
      <alignment horizontal="center" vertical="center"/>
      <protection/>
    </xf>
    <xf numFmtId="0" fontId="6" fillId="0" borderId="21" xfId="58" applyFont="1" applyBorder="1" applyAlignment="1">
      <alignment horizontal="center" vertical="center"/>
      <protection/>
    </xf>
    <xf numFmtId="0" fontId="6" fillId="0" borderId="16" xfId="58" applyFont="1" applyBorder="1" applyAlignment="1">
      <alignment horizontal="center" vertical="center"/>
      <protection/>
    </xf>
    <xf numFmtId="0" fontId="6" fillId="0" borderId="19" xfId="58" applyFont="1" applyBorder="1" applyAlignment="1">
      <alignment horizontal="center" vertical="center"/>
      <protection/>
    </xf>
    <xf numFmtId="0" fontId="6" fillId="0" borderId="24" xfId="58" applyFont="1" applyBorder="1" applyAlignment="1">
      <alignment horizontal="center" vertical="center"/>
      <protection/>
    </xf>
    <xf numFmtId="0" fontId="13" fillId="0" borderId="10" xfId="58" applyFont="1" applyBorder="1" applyAlignment="1">
      <alignment horizontal="center" vertical="center"/>
      <protection/>
    </xf>
    <xf numFmtId="0" fontId="8" fillId="0" borderId="19" xfId="58" applyFont="1" applyBorder="1" applyAlignment="1">
      <alignment horizontal="center" vertical="center"/>
      <protection/>
    </xf>
    <xf numFmtId="0" fontId="8" fillId="0" borderId="24" xfId="58" applyFont="1" applyBorder="1" applyAlignment="1">
      <alignment horizontal="center" vertical="center"/>
      <protection/>
    </xf>
    <xf numFmtId="0" fontId="8" fillId="0" borderId="21" xfId="58" applyFont="1" applyBorder="1" applyAlignment="1">
      <alignment horizontal="center" vertical="center"/>
      <protection/>
    </xf>
    <xf numFmtId="0" fontId="8" fillId="0" borderId="16" xfId="58" applyFont="1" applyBorder="1" applyAlignment="1">
      <alignment horizontal="center" vertical="center"/>
      <protection/>
    </xf>
    <xf numFmtId="0" fontId="13" fillId="0" borderId="22" xfId="58" applyFont="1" applyBorder="1" applyAlignment="1">
      <alignment horizontal="center" vertical="center"/>
      <protection/>
    </xf>
    <xf numFmtId="0" fontId="13" fillId="0" borderId="23" xfId="58" applyFont="1" applyBorder="1" applyAlignment="1">
      <alignment horizontal="center" vertical="center"/>
      <protection/>
    </xf>
    <xf numFmtId="0" fontId="17" fillId="0" borderId="10" xfId="58" applyFont="1" applyBorder="1" applyAlignment="1">
      <alignment horizontal="center" vertical="center"/>
      <protection/>
    </xf>
    <xf numFmtId="0" fontId="17" fillId="0" borderId="22" xfId="58" applyFont="1" applyBorder="1" applyAlignment="1">
      <alignment horizontal="center" vertical="center"/>
      <protection/>
    </xf>
    <xf numFmtId="0" fontId="17" fillId="0" borderId="23" xfId="58" applyFont="1" applyBorder="1" applyAlignment="1">
      <alignment horizontal="center" vertical="center"/>
      <protection/>
    </xf>
    <xf numFmtId="0" fontId="13" fillId="0" borderId="18" xfId="58" applyFont="1" applyBorder="1" applyAlignment="1">
      <alignment horizontal="center" vertical="center"/>
      <protection/>
    </xf>
    <xf numFmtId="0" fontId="6" fillId="4" borderId="15" xfId="58" applyFont="1" applyFill="1" applyBorder="1" applyAlignment="1">
      <alignment horizontal="center" vertical="center"/>
      <protection/>
    </xf>
    <xf numFmtId="0" fontId="6" fillId="4" borderId="16" xfId="58" applyFont="1" applyFill="1" applyBorder="1" applyAlignment="1">
      <alignment horizontal="center" vertical="center"/>
      <protection/>
    </xf>
    <xf numFmtId="0" fontId="6" fillId="4" borderId="21" xfId="58" applyFont="1" applyFill="1" applyBorder="1" applyAlignment="1">
      <alignment horizontal="center" vertical="center"/>
      <protection/>
    </xf>
    <xf numFmtId="0" fontId="37" fillId="0" borderId="22" xfId="58" applyFont="1" applyBorder="1" applyAlignment="1">
      <alignment horizontal="center" vertical="center"/>
      <protection/>
    </xf>
    <xf numFmtId="0" fontId="37" fillId="0" borderId="14" xfId="58" applyFont="1" applyBorder="1" applyAlignment="1">
      <alignment horizontal="center" vertical="center"/>
      <protection/>
    </xf>
    <xf numFmtId="0" fontId="37" fillId="0" borderId="23" xfId="58" applyFont="1" applyBorder="1" applyAlignment="1">
      <alignment horizontal="center" vertical="center"/>
      <protection/>
    </xf>
    <xf numFmtId="0" fontId="8" fillId="0" borderId="12" xfId="58" applyFont="1" applyBorder="1" applyAlignment="1">
      <alignment horizontal="center" vertical="center"/>
      <protection/>
    </xf>
    <xf numFmtId="0" fontId="8" fillId="0" borderId="13" xfId="58" applyFont="1" applyBorder="1" applyAlignment="1">
      <alignment horizontal="center" vertical="center"/>
      <protection/>
    </xf>
    <xf numFmtId="0" fontId="6" fillId="0" borderId="12" xfId="58" applyFont="1" applyBorder="1" applyAlignment="1">
      <alignment horizontal="center" vertical="center"/>
      <protection/>
    </xf>
    <xf numFmtId="0" fontId="6" fillId="0" borderId="13" xfId="58" applyFont="1" applyBorder="1" applyAlignment="1">
      <alignment horizontal="center" vertical="center"/>
      <protection/>
    </xf>
    <xf numFmtId="0" fontId="6" fillId="0" borderId="22" xfId="58" applyFont="1" applyBorder="1" applyAlignment="1">
      <alignment horizontal="center" vertical="center"/>
      <protection/>
    </xf>
    <xf numFmtId="0" fontId="6" fillId="0" borderId="14" xfId="58" applyFont="1" applyBorder="1" applyAlignment="1">
      <alignment horizontal="center" vertical="center"/>
      <protection/>
    </xf>
    <xf numFmtId="0" fontId="6" fillId="0" borderId="22" xfId="57" applyFont="1" applyFill="1" applyBorder="1" applyAlignment="1">
      <alignment horizontal="center" vertical="center"/>
      <protection/>
    </xf>
    <xf numFmtId="0" fontId="6" fillId="0" borderId="14" xfId="57" applyFont="1" applyFill="1" applyBorder="1" applyAlignment="1">
      <alignment horizontal="center" vertical="center"/>
      <protection/>
    </xf>
    <xf numFmtId="0" fontId="10" fillId="4" borderId="24" xfId="58" applyFont="1" applyFill="1" applyBorder="1" applyAlignment="1">
      <alignment horizontal="center" vertical="center"/>
      <protection/>
    </xf>
    <xf numFmtId="0" fontId="10" fillId="4" borderId="17" xfId="58" applyFont="1" applyFill="1" applyBorder="1" applyAlignment="1">
      <alignment horizontal="center" vertical="center"/>
      <protection/>
    </xf>
    <xf numFmtId="0" fontId="10" fillId="4" borderId="19" xfId="58" applyFont="1" applyFill="1" applyBorder="1" applyAlignment="1">
      <alignment horizontal="center" vertical="center"/>
      <protection/>
    </xf>
    <xf numFmtId="205" fontId="6" fillId="0" borderId="14" xfId="58" applyNumberFormat="1" applyFont="1" applyBorder="1" applyAlignment="1">
      <alignment horizontal="center" vertical="center"/>
      <protection/>
    </xf>
    <xf numFmtId="205" fontId="6" fillId="0" borderId="15" xfId="58" applyNumberFormat="1" applyFont="1" applyBorder="1" applyAlignment="1">
      <alignment horizontal="center" vertical="center"/>
      <protection/>
    </xf>
    <xf numFmtId="0" fontId="6" fillId="0" borderId="19" xfId="57" applyFont="1" applyFill="1" applyBorder="1" applyAlignment="1">
      <alignment horizontal="center" vertical="center"/>
      <protection/>
    </xf>
    <xf numFmtId="0" fontId="6" fillId="0" borderId="11" xfId="57" applyFont="1" applyFill="1" applyBorder="1" applyAlignment="1">
      <alignment horizontal="center" vertical="center"/>
      <protection/>
    </xf>
    <xf numFmtId="0" fontId="7" fillId="4" borderId="22" xfId="58" applyFont="1" applyFill="1" applyBorder="1" applyAlignment="1">
      <alignment horizontal="center" vertical="center"/>
      <protection/>
    </xf>
    <xf numFmtId="0" fontId="7" fillId="4" borderId="14" xfId="58" applyFont="1" applyFill="1" applyBorder="1" applyAlignment="1">
      <alignment horizontal="center" vertical="center"/>
      <protection/>
    </xf>
    <xf numFmtId="0" fontId="7" fillId="4" borderId="23" xfId="58" applyFont="1" applyFill="1" applyBorder="1" applyAlignment="1">
      <alignment horizontal="center" vertical="center"/>
      <protection/>
    </xf>
    <xf numFmtId="0" fontId="6" fillId="0" borderId="11" xfId="58" applyFont="1" applyBorder="1" applyAlignment="1">
      <alignment horizontal="center" vertical="center"/>
      <protection/>
    </xf>
    <xf numFmtId="0" fontId="37" fillId="4" borderId="22" xfId="59" applyFont="1" applyFill="1" applyBorder="1" applyAlignment="1">
      <alignment horizontal="center" vertical="center"/>
      <protection/>
    </xf>
    <xf numFmtId="0" fontId="37" fillId="4" borderId="14" xfId="59" applyFont="1" applyFill="1" applyBorder="1" applyAlignment="1">
      <alignment horizontal="center" vertical="center"/>
      <protection/>
    </xf>
    <xf numFmtId="0" fontId="37" fillId="4" borderId="23" xfId="59" applyFont="1" applyFill="1" applyBorder="1" applyAlignment="1">
      <alignment horizontal="center" vertical="center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Ввод " xfId="46"/>
    <cellStyle name="Вывод" xfId="47"/>
    <cellStyle name="Вычисление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Обычный_deals02" xfId="57"/>
    <cellStyle name="Обычный_sDeals" xfId="58"/>
    <cellStyle name="Обычный_sdeals_1" xfId="59"/>
    <cellStyle name="Плохой" xfId="60"/>
    <cellStyle name="Пояснение" xfId="61"/>
    <cellStyle name="Примечание" xfId="62"/>
    <cellStyle name="Связанная ячейка" xfId="63"/>
    <cellStyle name="Текст предупреждения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5</xdr:row>
      <xdr:rowOff>228600</xdr:rowOff>
    </xdr:from>
    <xdr:to>
      <xdr:col>1</xdr:col>
      <xdr:colOff>2028825</xdr:colOff>
      <xdr:row>9</xdr:row>
      <xdr:rowOff>28575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466850"/>
          <a:ext cx="39433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12</xdr:row>
      <xdr:rowOff>228600</xdr:rowOff>
    </xdr:from>
    <xdr:to>
      <xdr:col>1</xdr:col>
      <xdr:colOff>9525</xdr:colOff>
      <xdr:row>17</xdr:row>
      <xdr:rowOff>9525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3200400"/>
          <a:ext cx="192405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104775</xdr:colOff>
      <xdr:row>13</xdr:row>
      <xdr:rowOff>0</xdr:rowOff>
    </xdr:from>
    <xdr:to>
      <xdr:col>1</xdr:col>
      <xdr:colOff>2028825</xdr:colOff>
      <xdr:row>17</xdr:row>
      <xdr:rowOff>19050</xdr:rowOff>
    </xdr:to>
    <xdr:pic>
      <xdr:nvPicPr>
        <xdr:cNvPr id="3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28825" y="3219450"/>
          <a:ext cx="1924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23</xdr:row>
      <xdr:rowOff>0</xdr:rowOff>
    </xdr:from>
    <xdr:to>
      <xdr:col>3</xdr:col>
      <xdr:colOff>95250</xdr:colOff>
      <xdr:row>23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66675" y="480060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</xdr:col>
      <xdr:colOff>0</xdr:colOff>
      <xdr:row>23</xdr:row>
      <xdr:rowOff>0</xdr:rowOff>
    </xdr:from>
    <xdr:to>
      <xdr:col>20</xdr:col>
      <xdr:colOff>0</xdr:colOff>
      <xdr:row>23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342900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</xdr:col>
      <xdr:colOff>0</xdr:colOff>
      <xdr:row>23</xdr:row>
      <xdr:rowOff>0</xdr:rowOff>
    </xdr:from>
    <xdr:to>
      <xdr:col>20</xdr:col>
      <xdr:colOff>0</xdr:colOff>
      <xdr:row>23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342900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22</xdr:col>
      <xdr:colOff>0</xdr:colOff>
      <xdr:row>23</xdr:row>
      <xdr:rowOff>0</xdr:rowOff>
    </xdr:from>
    <xdr:to>
      <xdr:col>22</xdr:col>
      <xdr:colOff>0</xdr:colOff>
      <xdr:row>23</xdr:row>
      <xdr:rowOff>0</xdr:rowOff>
    </xdr:to>
    <xdr:sp>
      <xdr:nvSpPr>
        <xdr:cNvPr id="4" name="Line 4"/>
        <xdr:cNvSpPr>
          <a:spLocks/>
        </xdr:cNvSpPr>
      </xdr:nvSpPr>
      <xdr:spPr>
        <a:xfrm flipH="1" flipV="1">
          <a:off x="369570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22</xdr:col>
      <xdr:colOff>0</xdr:colOff>
      <xdr:row>23</xdr:row>
      <xdr:rowOff>0</xdr:rowOff>
    </xdr:from>
    <xdr:to>
      <xdr:col>22</xdr:col>
      <xdr:colOff>0</xdr:colOff>
      <xdr:row>23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369570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22</xdr:col>
      <xdr:colOff>0</xdr:colOff>
      <xdr:row>23</xdr:row>
      <xdr:rowOff>0</xdr:rowOff>
    </xdr:from>
    <xdr:to>
      <xdr:col>22</xdr:col>
      <xdr:colOff>0</xdr:colOff>
      <xdr:row>23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369570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22</xdr:col>
      <xdr:colOff>0</xdr:colOff>
      <xdr:row>23</xdr:row>
      <xdr:rowOff>0</xdr:rowOff>
    </xdr:from>
    <xdr:to>
      <xdr:col>22</xdr:col>
      <xdr:colOff>0</xdr:colOff>
      <xdr:row>23</xdr:row>
      <xdr:rowOff>0</xdr:rowOff>
    </xdr:to>
    <xdr:sp>
      <xdr:nvSpPr>
        <xdr:cNvPr id="7" name="Line 7"/>
        <xdr:cNvSpPr>
          <a:spLocks/>
        </xdr:cNvSpPr>
      </xdr:nvSpPr>
      <xdr:spPr>
        <a:xfrm flipH="1" flipV="1">
          <a:off x="369570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22</xdr:col>
      <xdr:colOff>0</xdr:colOff>
      <xdr:row>23</xdr:row>
      <xdr:rowOff>0</xdr:rowOff>
    </xdr:from>
    <xdr:to>
      <xdr:col>22</xdr:col>
      <xdr:colOff>0</xdr:colOff>
      <xdr:row>23</xdr:row>
      <xdr:rowOff>0</xdr:rowOff>
    </xdr:to>
    <xdr:sp>
      <xdr:nvSpPr>
        <xdr:cNvPr id="8" name="Line 8"/>
        <xdr:cNvSpPr>
          <a:spLocks/>
        </xdr:cNvSpPr>
      </xdr:nvSpPr>
      <xdr:spPr>
        <a:xfrm flipH="1">
          <a:off x="369570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22</xdr:col>
      <xdr:colOff>0</xdr:colOff>
      <xdr:row>23</xdr:row>
      <xdr:rowOff>0</xdr:rowOff>
    </xdr:from>
    <xdr:to>
      <xdr:col>22</xdr:col>
      <xdr:colOff>0</xdr:colOff>
      <xdr:row>23</xdr:row>
      <xdr:rowOff>0</xdr:rowOff>
    </xdr:to>
    <xdr:sp>
      <xdr:nvSpPr>
        <xdr:cNvPr id="9" name="Line 9"/>
        <xdr:cNvSpPr>
          <a:spLocks/>
        </xdr:cNvSpPr>
      </xdr:nvSpPr>
      <xdr:spPr>
        <a:xfrm flipH="1">
          <a:off x="369570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22</xdr:col>
      <xdr:colOff>0</xdr:colOff>
      <xdr:row>23</xdr:row>
      <xdr:rowOff>0</xdr:rowOff>
    </xdr:from>
    <xdr:to>
      <xdr:col>22</xdr:col>
      <xdr:colOff>0</xdr:colOff>
      <xdr:row>23</xdr:row>
      <xdr:rowOff>0</xdr:rowOff>
    </xdr:to>
    <xdr:sp>
      <xdr:nvSpPr>
        <xdr:cNvPr id="10" name="Line 10"/>
        <xdr:cNvSpPr>
          <a:spLocks/>
        </xdr:cNvSpPr>
      </xdr:nvSpPr>
      <xdr:spPr>
        <a:xfrm flipH="1" flipV="1">
          <a:off x="369570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22</xdr:col>
      <xdr:colOff>76200</xdr:colOff>
      <xdr:row>23</xdr:row>
      <xdr:rowOff>0</xdr:rowOff>
    </xdr:from>
    <xdr:to>
      <xdr:col>25</xdr:col>
      <xdr:colOff>76200</xdr:colOff>
      <xdr:row>23</xdr:row>
      <xdr:rowOff>0</xdr:rowOff>
    </xdr:to>
    <xdr:sp>
      <xdr:nvSpPr>
        <xdr:cNvPr id="11" name="Line 11"/>
        <xdr:cNvSpPr>
          <a:spLocks/>
        </xdr:cNvSpPr>
      </xdr:nvSpPr>
      <xdr:spPr>
        <a:xfrm flipH="1">
          <a:off x="3771900" y="4800600"/>
          <a:ext cx="514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42</xdr:col>
      <xdr:colOff>0</xdr:colOff>
      <xdr:row>23</xdr:row>
      <xdr:rowOff>0</xdr:rowOff>
    </xdr:from>
    <xdr:to>
      <xdr:col>42</xdr:col>
      <xdr:colOff>0</xdr:colOff>
      <xdr:row>23</xdr:row>
      <xdr:rowOff>0</xdr:rowOff>
    </xdr:to>
    <xdr:sp>
      <xdr:nvSpPr>
        <xdr:cNvPr id="12" name="Line 12"/>
        <xdr:cNvSpPr>
          <a:spLocks/>
        </xdr:cNvSpPr>
      </xdr:nvSpPr>
      <xdr:spPr>
        <a:xfrm flipH="1">
          <a:off x="712470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42</xdr:col>
      <xdr:colOff>0</xdr:colOff>
      <xdr:row>23</xdr:row>
      <xdr:rowOff>0</xdr:rowOff>
    </xdr:from>
    <xdr:to>
      <xdr:col>42</xdr:col>
      <xdr:colOff>0</xdr:colOff>
      <xdr:row>23</xdr:row>
      <xdr:rowOff>0</xdr:rowOff>
    </xdr:to>
    <xdr:sp>
      <xdr:nvSpPr>
        <xdr:cNvPr id="13" name="Line 13"/>
        <xdr:cNvSpPr>
          <a:spLocks/>
        </xdr:cNvSpPr>
      </xdr:nvSpPr>
      <xdr:spPr>
        <a:xfrm flipH="1">
          <a:off x="712470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44</xdr:col>
      <xdr:colOff>76200</xdr:colOff>
      <xdr:row>23</xdr:row>
      <xdr:rowOff>0</xdr:rowOff>
    </xdr:from>
    <xdr:to>
      <xdr:col>47</xdr:col>
      <xdr:colOff>76200</xdr:colOff>
      <xdr:row>23</xdr:row>
      <xdr:rowOff>0</xdr:rowOff>
    </xdr:to>
    <xdr:sp>
      <xdr:nvSpPr>
        <xdr:cNvPr id="14" name="Line 14"/>
        <xdr:cNvSpPr>
          <a:spLocks/>
        </xdr:cNvSpPr>
      </xdr:nvSpPr>
      <xdr:spPr>
        <a:xfrm flipH="1">
          <a:off x="7467600" y="4800600"/>
          <a:ext cx="514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64</xdr:col>
      <xdr:colOff>0</xdr:colOff>
      <xdr:row>23</xdr:row>
      <xdr:rowOff>0</xdr:rowOff>
    </xdr:from>
    <xdr:to>
      <xdr:col>64</xdr:col>
      <xdr:colOff>0</xdr:colOff>
      <xdr:row>23</xdr:row>
      <xdr:rowOff>0</xdr:rowOff>
    </xdr:to>
    <xdr:sp>
      <xdr:nvSpPr>
        <xdr:cNvPr id="15" name="Line 15"/>
        <xdr:cNvSpPr>
          <a:spLocks/>
        </xdr:cNvSpPr>
      </xdr:nvSpPr>
      <xdr:spPr>
        <a:xfrm flipH="1">
          <a:off x="1082040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64</xdr:col>
      <xdr:colOff>0</xdr:colOff>
      <xdr:row>23</xdr:row>
      <xdr:rowOff>0</xdr:rowOff>
    </xdr:from>
    <xdr:to>
      <xdr:col>64</xdr:col>
      <xdr:colOff>0</xdr:colOff>
      <xdr:row>23</xdr:row>
      <xdr:rowOff>0</xdr:rowOff>
    </xdr:to>
    <xdr:sp>
      <xdr:nvSpPr>
        <xdr:cNvPr id="16" name="Line 16"/>
        <xdr:cNvSpPr>
          <a:spLocks/>
        </xdr:cNvSpPr>
      </xdr:nvSpPr>
      <xdr:spPr>
        <a:xfrm flipH="1">
          <a:off x="1082040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44</xdr:col>
      <xdr:colOff>76200</xdr:colOff>
      <xdr:row>23</xdr:row>
      <xdr:rowOff>0</xdr:rowOff>
    </xdr:from>
    <xdr:to>
      <xdr:col>47</xdr:col>
      <xdr:colOff>76200</xdr:colOff>
      <xdr:row>23</xdr:row>
      <xdr:rowOff>0</xdr:rowOff>
    </xdr:to>
    <xdr:sp>
      <xdr:nvSpPr>
        <xdr:cNvPr id="17" name="Line 17"/>
        <xdr:cNvSpPr>
          <a:spLocks/>
        </xdr:cNvSpPr>
      </xdr:nvSpPr>
      <xdr:spPr>
        <a:xfrm flipH="1">
          <a:off x="7467600" y="4800600"/>
          <a:ext cx="514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22</xdr:col>
      <xdr:colOff>76200</xdr:colOff>
      <xdr:row>23</xdr:row>
      <xdr:rowOff>0</xdr:rowOff>
    </xdr:from>
    <xdr:to>
      <xdr:col>25</xdr:col>
      <xdr:colOff>76200</xdr:colOff>
      <xdr:row>23</xdr:row>
      <xdr:rowOff>0</xdr:rowOff>
    </xdr:to>
    <xdr:sp>
      <xdr:nvSpPr>
        <xdr:cNvPr id="18" name="Line 18"/>
        <xdr:cNvSpPr>
          <a:spLocks/>
        </xdr:cNvSpPr>
      </xdr:nvSpPr>
      <xdr:spPr>
        <a:xfrm flipH="1">
          <a:off x="3771900" y="4800600"/>
          <a:ext cx="514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44</xdr:col>
      <xdr:colOff>76200</xdr:colOff>
      <xdr:row>23</xdr:row>
      <xdr:rowOff>0</xdr:rowOff>
    </xdr:from>
    <xdr:to>
      <xdr:col>47</xdr:col>
      <xdr:colOff>76200</xdr:colOff>
      <xdr:row>23</xdr:row>
      <xdr:rowOff>0</xdr:rowOff>
    </xdr:to>
    <xdr:sp>
      <xdr:nvSpPr>
        <xdr:cNvPr id="19" name="Line 19"/>
        <xdr:cNvSpPr>
          <a:spLocks/>
        </xdr:cNvSpPr>
      </xdr:nvSpPr>
      <xdr:spPr>
        <a:xfrm flipH="1">
          <a:off x="7467600" y="4800600"/>
          <a:ext cx="514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22</xdr:col>
      <xdr:colOff>76200</xdr:colOff>
      <xdr:row>23</xdr:row>
      <xdr:rowOff>0</xdr:rowOff>
    </xdr:from>
    <xdr:to>
      <xdr:col>25</xdr:col>
      <xdr:colOff>85725</xdr:colOff>
      <xdr:row>23</xdr:row>
      <xdr:rowOff>0</xdr:rowOff>
    </xdr:to>
    <xdr:sp>
      <xdr:nvSpPr>
        <xdr:cNvPr id="20" name="Line 20"/>
        <xdr:cNvSpPr>
          <a:spLocks/>
        </xdr:cNvSpPr>
      </xdr:nvSpPr>
      <xdr:spPr>
        <a:xfrm flipH="1">
          <a:off x="3771900" y="4800600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44</xdr:col>
      <xdr:colOff>76200</xdr:colOff>
      <xdr:row>23</xdr:row>
      <xdr:rowOff>0</xdr:rowOff>
    </xdr:from>
    <xdr:to>
      <xdr:col>47</xdr:col>
      <xdr:colOff>85725</xdr:colOff>
      <xdr:row>23</xdr:row>
      <xdr:rowOff>0</xdr:rowOff>
    </xdr:to>
    <xdr:sp>
      <xdr:nvSpPr>
        <xdr:cNvPr id="21" name="Line 21"/>
        <xdr:cNvSpPr>
          <a:spLocks/>
        </xdr:cNvSpPr>
      </xdr:nvSpPr>
      <xdr:spPr>
        <a:xfrm flipH="1">
          <a:off x="7467600" y="4800600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22</xdr:col>
      <xdr:colOff>66675</xdr:colOff>
      <xdr:row>23</xdr:row>
      <xdr:rowOff>0</xdr:rowOff>
    </xdr:from>
    <xdr:to>
      <xdr:col>25</xdr:col>
      <xdr:colOff>95250</xdr:colOff>
      <xdr:row>23</xdr:row>
      <xdr:rowOff>0</xdr:rowOff>
    </xdr:to>
    <xdr:sp>
      <xdr:nvSpPr>
        <xdr:cNvPr id="22" name="Line 22"/>
        <xdr:cNvSpPr>
          <a:spLocks/>
        </xdr:cNvSpPr>
      </xdr:nvSpPr>
      <xdr:spPr>
        <a:xfrm flipH="1">
          <a:off x="3762375" y="480060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44</xdr:col>
      <xdr:colOff>66675</xdr:colOff>
      <xdr:row>23</xdr:row>
      <xdr:rowOff>0</xdr:rowOff>
    </xdr:from>
    <xdr:to>
      <xdr:col>47</xdr:col>
      <xdr:colOff>95250</xdr:colOff>
      <xdr:row>23</xdr:row>
      <xdr:rowOff>0</xdr:rowOff>
    </xdr:to>
    <xdr:sp>
      <xdr:nvSpPr>
        <xdr:cNvPr id="23" name="Line 23"/>
        <xdr:cNvSpPr>
          <a:spLocks/>
        </xdr:cNvSpPr>
      </xdr:nvSpPr>
      <xdr:spPr>
        <a:xfrm flipH="1">
          <a:off x="7458075" y="480060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22</xdr:col>
      <xdr:colOff>66675</xdr:colOff>
      <xdr:row>23</xdr:row>
      <xdr:rowOff>0</xdr:rowOff>
    </xdr:from>
    <xdr:to>
      <xdr:col>25</xdr:col>
      <xdr:colOff>95250</xdr:colOff>
      <xdr:row>23</xdr:row>
      <xdr:rowOff>0</xdr:rowOff>
    </xdr:to>
    <xdr:sp>
      <xdr:nvSpPr>
        <xdr:cNvPr id="24" name="Line 24"/>
        <xdr:cNvSpPr>
          <a:spLocks/>
        </xdr:cNvSpPr>
      </xdr:nvSpPr>
      <xdr:spPr>
        <a:xfrm flipH="1">
          <a:off x="3762375" y="480060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22</xdr:col>
      <xdr:colOff>76200</xdr:colOff>
      <xdr:row>23</xdr:row>
      <xdr:rowOff>0</xdr:rowOff>
    </xdr:from>
    <xdr:to>
      <xdr:col>25</xdr:col>
      <xdr:colOff>76200</xdr:colOff>
      <xdr:row>23</xdr:row>
      <xdr:rowOff>0</xdr:rowOff>
    </xdr:to>
    <xdr:sp>
      <xdr:nvSpPr>
        <xdr:cNvPr id="25" name="Line 25"/>
        <xdr:cNvSpPr>
          <a:spLocks/>
        </xdr:cNvSpPr>
      </xdr:nvSpPr>
      <xdr:spPr>
        <a:xfrm flipH="1">
          <a:off x="3771900" y="4800600"/>
          <a:ext cx="514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22</xdr:col>
      <xdr:colOff>76200</xdr:colOff>
      <xdr:row>23</xdr:row>
      <xdr:rowOff>0</xdr:rowOff>
    </xdr:from>
    <xdr:to>
      <xdr:col>25</xdr:col>
      <xdr:colOff>76200</xdr:colOff>
      <xdr:row>23</xdr:row>
      <xdr:rowOff>0</xdr:rowOff>
    </xdr:to>
    <xdr:sp>
      <xdr:nvSpPr>
        <xdr:cNvPr id="26" name="Line 26"/>
        <xdr:cNvSpPr>
          <a:spLocks/>
        </xdr:cNvSpPr>
      </xdr:nvSpPr>
      <xdr:spPr>
        <a:xfrm flipH="1">
          <a:off x="3771900" y="4800600"/>
          <a:ext cx="514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22</xdr:col>
      <xdr:colOff>76200</xdr:colOff>
      <xdr:row>23</xdr:row>
      <xdr:rowOff>0</xdr:rowOff>
    </xdr:from>
    <xdr:to>
      <xdr:col>25</xdr:col>
      <xdr:colOff>76200</xdr:colOff>
      <xdr:row>23</xdr:row>
      <xdr:rowOff>0</xdr:rowOff>
    </xdr:to>
    <xdr:sp>
      <xdr:nvSpPr>
        <xdr:cNvPr id="27" name="Line 27"/>
        <xdr:cNvSpPr>
          <a:spLocks/>
        </xdr:cNvSpPr>
      </xdr:nvSpPr>
      <xdr:spPr>
        <a:xfrm flipH="1">
          <a:off x="3771900" y="4800600"/>
          <a:ext cx="514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22</xdr:col>
      <xdr:colOff>76200</xdr:colOff>
      <xdr:row>23</xdr:row>
      <xdr:rowOff>0</xdr:rowOff>
    </xdr:from>
    <xdr:to>
      <xdr:col>25</xdr:col>
      <xdr:colOff>85725</xdr:colOff>
      <xdr:row>23</xdr:row>
      <xdr:rowOff>0</xdr:rowOff>
    </xdr:to>
    <xdr:sp>
      <xdr:nvSpPr>
        <xdr:cNvPr id="28" name="Line 28"/>
        <xdr:cNvSpPr>
          <a:spLocks/>
        </xdr:cNvSpPr>
      </xdr:nvSpPr>
      <xdr:spPr>
        <a:xfrm flipH="1">
          <a:off x="3771900" y="4800600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22</xdr:col>
      <xdr:colOff>66675</xdr:colOff>
      <xdr:row>23</xdr:row>
      <xdr:rowOff>0</xdr:rowOff>
    </xdr:from>
    <xdr:to>
      <xdr:col>25</xdr:col>
      <xdr:colOff>95250</xdr:colOff>
      <xdr:row>23</xdr:row>
      <xdr:rowOff>0</xdr:rowOff>
    </xdr:to>
    <xdr:sp>
      <xdr:nvSpPr>
        <xdr:cNvPr id="29" name="Line 29"/>
        <xdr:cNvSpPr>
          <a:spLocks/>
        </xdr:cNvSpPr>
      </xdr:nvSpPr>
      <xdr:spPr>
        <a:xfrm flipH="1">
          <a:off x="3762375" y="480060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76200</xdr:colOff>
      <xdr:row>23</xdr:row>
      <xdr:rowOff>0</xdr:rowOff>
    </xdr:from>
    <xdr:to>
      <xdr:col>3</xdr:col>
      <xdr:colOff>76200</xdr:colOff>
      <xdr:row>23</xdr:row>
      <xdr:rowOff>0</xdr:rowOff>
    </xdr:to>
    <xdr:sp>
      <xdr:nvSpPr>
        <xdr:cNvPr id="30" name="Line 30"/>
        <xdr:cNvSpPr>
          <a:spLocks/>
        </xdr:cNvSpPr>
      </xdr:nvSpPr>
      <xdr:spPr>
        <a:xfrm flipH="1">
          <a:off x="76200" y="4800600"/>
          <a:ext cx="514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76200</xdr:colOff>
      <xdr:row>23</xdr:row>
      <xdr:rowOff>0</xdr:rowOff>
    </xdr:from>
    <xdr:to>
      <xdr:col>3</xdr:col>
      <xdr:colOff>76200</xdr:colOff>
      <xdr:row>23</xdr:row>
      <xdr:rowOff>0</xdr:rowOff>
    </xdr:to>
    <xdr:sp>
      <xdr:nvSpPr>
        <xdr:cNvPr id="31" name="Line 31"/>
        <xdr:cNvSpPr>
          <a:spLocks/>
        </xdr:cNvSpPr>
      </xdr:nvSpPr>
      <xdr:spPr>
        <a:xfrm flipH="1">
          <a:off x="76200" y="4800600"/>
          <a:ext cx="514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76200</xdr:colOff>
      <xdr:row>23</xdr:row>
      <xdr:rowOff>0</xdr:rowOff>
    </xdr:from>
    <xdr:to>
      <xdr:col>3</xdr:col>
      <xdr:colOff>76200</xdr:colOff>
      <xdr:row>23</xdr:row>
      <xdr:rowOff>0</xdr:rowOff>
    </xdr:to>
    <xdr:sp>
      <xdr:nvSpPr>
        <xdr:cNvPr id="32" name="Line 32"/>
        <xdr:cNvSpPr>
          <a:spLocks/>
        </xdr:cNvSpPr>
      </xdr:nvSpPr>
      <xdr:spPr>
        <a:xfrm flipH="1">
          <a:off x="76200" y="4800600"/>
          <a:ext cx="514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76200</xdr:colOff>
      <xdr:row>23</xdr:row>
      <xdr:rowOff>0</xdr:rowOff>
    </xdr:from>
    <xdr:to>
      <xdr:col>3</xdr:col>
      <xdr:colOff>85725</xdr:colOff>
      <xdr:row>23</xdr:row>
      <xdr:rowOff>0</xdr:rowOff>
    </xdr:to>
    <xdr:sp>
      <xdr:nvSpPr>
        <xdr:cNvPr id="33" name="Line 33"/>
        <xdr:cNvSpPr>
          <a:spLocks/>
        </xdr:cNvSpPr>
      </xdr:nvSpPr>
      <xdr:spPr>
        <a:xfrm flipH="1">
          <a:off x="76200" y="4800600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66675</xdr:colOff>
      <xdr:row>23</xdr:row>
      <xdr:rowOff>0</xdr:rowOff>
    </xdr:from>
    <xdr:to>
      <xdr:col>3</xdr:col>
      <xdr:colOff>95250</xdr:colOff>
      <xdr:row>23</xdr:row>
      <xdr:rowOff>0</xdr:rowOff>
    </xdr:to>
    <xdr:sp>
      <xdr:nvSpPr>
        <xdr:cNvPr id="34" name="Line 34"/>
        <xdr:cNvSpPr>
          <a:spLocks/>
        </xdr:cNvSpPr>
      </xdr:nvSpPr>
      <xdr:spPr>
        <a:xfrm flipH="1">
          <a:off x="66675" y="480060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6</xdr:row>
      <xdr:rowOff>0</xdr:rowOff>
    </xdr:from>
    <xdr:to>
      <xdr:col>4</xdr:col>
      <xdr:colOff>19050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85725" y="116205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2895600" y="116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2895600" y="116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18</xdr:col>
      <xdr:colOff>0</xdr:colOff>
      <xdr:row>20</xdr:row>
      <xdr:rowOff>0</xdr:rowOff>
    </xdr:from>
    <xdr:to>
      <xdr:col>18</xdr:col>
      <xdr:colOff>0</xdr:colOff>
      <xdr:row>20</xdr:row>
      <xdr:rowOff>0</xdr:rowOff>
    </xdr:to>
    <xdr:sp>
      <xdr:nvSpPr>
        <xdr:cNvPr id="4" name="Line 5"/>
        <xdr:cNvSpPr>
          <a:spLocks/>
        </xdr:cNvSpPr>
      </xdr:nvSpPr>
      <xdr:spPr>
        <a:xfrm flipH="1">
          <a:off x="2895600" y="302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18</xdr:col>
      <xdr:colOff>0</xdr:colOff>
      <xdr:row>20</xdr:row>
      <xdr:rowOff>0</xdr:rowOff>
    </xdr:from>
    <xdr:to>
      <xdr:col>18</xdr:col>
      <xdr:colOff>0</xdr:colOff>
      <xdr:row>20</xdr:row>
      <xdr:rowOff>0</xdr:rowOff>
    </xdr:to>
    <xdr:sp>
      <xdr:nvSpPr>
        <xdr:cNvPr id="5" name="Line 6"/>
        <xdr:cNvSpPr>
          <a:spLocks/>
        </xdr:cNvSpPr>
      </xdr:nvSpPr>
      <xdr:spPr>
        <a:xfrm flipH="1">
          <a:off x="2895600" y="302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18</xdr:col>
      <xdr:colOff>0</xdr:colOff>
      <xdr:row>20</xdr:row>
      <xdr:rowOff>0</xdr:rowOff>
    </xdr:from>
    <xdr:to>
      <xdr:col>18</xdr:col>
      <xdr:colOff>0</xdr:colOff>
      <xdr:row>20</xdr:row>
      <xdr:rowOff>0</xdr:rowOff>
    </xdr:to>
    <xdr:sp>
      <xdr:nvSpPr>
        <xdr:cNvPr id="6" name="Line 8"/>
        <xdr:cNvSpPr>
          <a:spLocks/>
        </xdr:cNvSpPr>
      </xdr:nvSpPr>
      <xdr:spPr>
        <a:xfrm flipH="1">
          <a:off x="2895600" y="302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18</xdr:col>
      <xdr:colOff>0</xdr:colOff>
      <xdr:row>20</xdr:row>
      <xdr:rowOff>0</xdr:rowOff>
    </xdr:from>
    <xdr:to>
      <xdr:col>18</xdr:col>
      <xdr:colOff>0</xdr:colOff>
      <xdr:row>20</xdr:row>
      <xdr:rowOff>0</xdr:rowOff>
    </xdr:to>
    <xdr:sp>
      <xdr:nvSpPr>
        <xdr:cNvPr id="7" name="Line 9"/>
        <xdr:cNvSpPr>
          <a:spLocks/>
        </xdr:cNvSpPr>
      </xdr:nvSpPr>
      <xdr:spPr>
        <a:xfrm flipH="1">
          <a:off x="2895600" y="302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18</xdr:col>
      <xdr:colOff>0</xdr:colOff>
      <xdr:row>20</xdr:row>
      <xdr:rowOff>0</xdr:rowOff>
    </xdr:from>
    <xdr:to>
      <xdr:col>18</xdr:col>
      <xdr:colOff>0</xdr:colOff>
      <xdr:row>20</xdr:row>
      <xdr:rowOff>0</xdr:rowOff>
    </xdr:to>
    <xdr:sp>
      <xdr:nvSpPr>
        <xdr:cNvPr id="8" name="Line 11"/>
        <xdr:cNvSpPr>
          <a:spLocks/>
        </xdr:cNvSpPr>
      </xdr:nvSpPr>
      <xdr:spPr>
        <a:xfrm flipH="1">
          <a:off x="2895600" y="302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18</xdr:col>
      <xdr:colOff>0</xdr:colOff>
      <xdr:row>20</xdr:row>
      <xdr:rowOff>0</xdr:rowOff>
    </xdr:from>
    <xdr:to>
      <xdr:col>18</xdr:col>
      <xdr:colOff>0</xdr:colOff>
      <xdr:row>20</xdr:row>
      <xdr:rowOff>0</xdr:rowOff>
    </xdr:to>
    <xdr:sp>
      <xdr:nvSpPr>
        <xdr:cNvPr id="9" name="Line 12"/>
        <xdr:cNvSpPr>
          <a:spLocks/>
        </xdr:cNvSpPr>
      </xdr:nvSpPr>
      <xdr:spPr>
        <a:xfrm flipH="1">
          <a:off x="2895600" y="302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10" name="Line 14"/>
        <xdr:cNvSpPr>
          <a:spLocks/>
        </xdr:cNvSpPr>
      </xdr:nvSpPr>
      <xdr:spPr>
        <a:xfrm flipH="1">
          <a:off x="2895600" y="116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11" name="Line 15"/>
        <xdr:cNvSpPr>
          <a:spLocks/>
        </xdr:cNvSpPr>
      </xdr:nvSpPr>
      <xdr:spPr>
        <a:xfrm flipH="1">
          <a:off x="2895600" y="116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18</xdr:col>
      <xdr:colOff>0</xdr:colOff>
      <xdr:row>20</xdr:row>
      <xdr:rowOff>0</xdr:rowOff>
    </xdr:from>
    <xdr:to>
      <xdr:col>18</xdr:col>
      <xdr:colOff>0</xdr:colOff>
      <xdr:row>20</xdr:row>
      <xdr:rowOff>0</xdr:rowOff>
    </xdr:to>
    <xdr:sp>
      <xdr:nvSpPr>
        <xdr:cNvPr id="12" name="Line 17"/>
        <xdr:cNvSpPr>
          <a:spLocks/>
        </xdr:cNvSpPr>
      </xdr:nvSpPr>
      <xdr:spPr>
        <a:xfrm flipH="1">
          <a:off x="2895600" y="302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18</xdr:col>
      <xdr:colOff>0</xdr:colOff>
      <xdr:row>20</xdr:row>
      <xdr:rowOff>0</xdr:rowOff>
    </xdr:from>
    <xdr:to>
      <xdr:col>18</xdr:col>
      <xdr:colOff>0</xdr:colOff>
      <xdr:row>20</xdr:row>
      <xdr:rowOff>0</xdr:rowOff>
    </xdr:to>
    <xdr:sp>
      <xdr:nvSpPr>
        <xdr:cNvPr id="13" name="Line 18"/>
        <xdr:cNvSpPr>
          <a:spLocks/>
        </xdr:cNvSpPr>
      </xdr:nvSpPr>
      <xdr:spPr>
        <a:xfrm flipH="1">
          <a:off x="2895600" y="302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18</xdr:col>
      <xdr:colOff>0</xdr:colOff>
      <xdr:row>20</xdr:row>
      <xdr:rowOff>0</xdr:rowOff>
    </xdr:from>
    <xdr:to>
      <xdr:col>18</xdr:col>
      <xdr:colOff>0</xdr:colOff>
      <xdr:row>20</xdr:row>
      <xdr:rowOff>0</xdr:rowOff>
    </xdr:to>
    <xdr:sp>
      <xdr:nvSpPr>
        <xdr:cNvPr id="14" name="Line 20"/>
        <xdr:cNvSpPr>
          <a:spLocks/>
        </xdr:cNvSpPr>
      </xdr:nvSpPr>
      <xdr:spPr>
        <a:xfrm flipH="1">
          <a:off x="2895600" y="302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18</xdr:col>
      <xdr:colOff>0</xdr:colOff>
      <xdr:row>20</xdr:row>
      <xdr:rowOff>0</xdr:rowOff>
    </xdr:from>
    <xdr:to>
      <xdr:col>18</xdr:col>
      <xdr:colOff>0</xdr:colOff>
      <xdr:row>20</xdr:row>
      <xdr:rowOff>0</xdr:rowOff>
    </xdr:to>
    <xdr:sp>
      <xdr:nvSpPr>
        <xdr:cNvPr id="15" name="Line 21"/>
        <xdr:cNvSpPr>
          <a:spLocks/>
        </xdr:cNvSpPr>
      </xdr:nvSpPr>
      <xdr:spPr>
        <a:xfrm flipH="1">
          <a:off x="2895600" y="302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18</xdr:col>
      <xdr:colOff>0</xdr:colOff>
      <xdr:row>20</xdr:row>
      <xdr:rowOff>0</xdr:rowOff>
    </xdr:from>
    <xdr:to>
      <xdr:col>18</xdr:col>
      <xdr:colOff>0</xdr:colOff>
      <xdr:row>20</xdr:row>
      <xdr:rowOff>0</xdr:rowOff>
    </xdr:to>
    <xdr:sp>
      <xdr:nvSpPr>
        <xdr:cNvPr id="16" name="Line 23"/>
        <xdr:cNvSpPr>
          <a:spLocks/>
        </xdr:cNvSpPr>
      </xdr:nvSpPr>
      <xdr:spPr>
        <a:xfrm flipH="1">
          <a:off x="2895600" y="302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18</xdr:col>
      <xdr:colOff>0</xdr:colOff>
      <xdr:row>20</xdr:row>
      <xdr:rowOff>0</xdr:rowOff>
    </xdr:from>
    <xdr:to>
      <xdr:col>18</xdr:col>
      <xdr:colOff>0</xdr:colOff>
      <xdr:row>20</xdr:row>
      <xdr:rowOff>0</xdr:rowOff>
    </xdr:to>
    <xdr:sp>
      <xdr:nvSpPr>
        <xdr:cNvPr id="17" name="Line 24"/>
        <xdr:cNvSpPr>
          <a:spLocks/>
        </xdr:cNvSpPr>
      </xdr:nvSpPr>
      <xdr:spPr>
        <a:xfrm flipH="1">
          <a:off x="2895600" y="302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18</xdr:col>
      <xdr:colOff>0</xdr:colOff>
      <xdr:row>20</xdr:row>
      <xdr:rowOff>0</xdr:rowOff>
    </xdr:from>
    <xdr:to>
      <xdr:col>18</xdr:col>
      <xdr:colOff>0</xdr:colOff>
      <xdr:row>20</xdr:row>
      <xdr:rowOff>0</xdr:rowOff>
    </xdr:to>
    <xdr:sp>
      <xdr:nvSpPr>
        <xdr:cNvPr id="18" name="Line 26"/>
        <xdr:cNvSpPr>
          <a:spLocks/>
        </xdr:cNvSpPr>
      </xdr:nvSpPr>
      <xdr:spPr>
        <a:xfrm flipH="1">
          <a:off x="2895600" y="302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18</xdr:col>
      <xdr:colOff>0</xdr:colOff>
      <xdr:row>20</xdr:row>
      <xdr:rowOff>0</xdr:rowOff>
    </xdr:from>
    <xdr:to>
      <xdr:col>18</xdr:col>
      <xdr:colOff>0</xdr:colOff>
      <xdr:row>20</xdr:row>
      <xdr:rowOff>0</xdr:rowOff>
    </xdr:to>
    <xdr:sp>
      <xdr:nvSpPr>
        <xdr:cNvPr id="19" name="Line 27"/>
        <xdr:cNvSpPr>
          <a:spLocks/>
        </xdr:cNvSpPr>
      </xdr:nvSpPr>
      <xdr:spPr>
        <a:xfrm flipH="1">
          <a:off x="2895600" y="302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18</xdr:col>
      <xdr:colOff>0</xdr:colOff>
      <xdr:row>20</xdr:row>
      <xdr:rowOff>0</xdr:rowOff>
    </xdr:from>
    <xdr:to>
      <xdr:col>18</xdr:col>
      <xdr:colOff>0</xdr:colOff>
      <xdr:row>20</xdr:row>
      <xdr:rowOff>0</xdr:rowOff>
    </xdr:to>
    <xdr:sp>
      <xdr:nvSpPr>
        <xdr:cNvPr id="20" name="Line 29"/>
        <xdr:cNvSpPr>
          <a:spLocks/>
        </xdr:cNvSpPr>
      </xdr:nvSpPr>
      <xdr:spPr>
        <a:xfrm flipH="1">
          <a:off x="2895600" y="302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18</xdr:col>
      <xdr:colOff>0</xdr:colOff>
      <xdr:row>20</xdr:row>
      <xdr:rowOff>0</xdr:rowOff>
    </xdr:from>
    <xdr:to>
      <xdr:col>18</xdr:col>
      <xdr:colOff>0</xdr:colOff>
      <xdr:row>20</xdr:row>
      <xdr:rowOff>0</xdr:rowOff>
    </xdr:to>
    <xdr:sp>
      <xdr:nvSpPr>
        <xdr:cNvPr id="21" name="Line 30"/>
        <xdr:cNvSpPr>
          <a:spLocks/>
        </xdr:cNvSpPr>
      </xdr:nvSpPr>
      <xdr:spPr>
        <a:xfrm flipH="1">
          <a:off x="2895600" y="302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18</xdr:col>
      <xdr:colOff>0</xdr:colOff>
      <xdr:row>20</xdr:row>
      <xdr:rowOff>0</xdr:rowOff>
    </xdr:from>
    <xdr:to>
      <xdr:col>18</xdr:col>
      <xdr:colOff>0</xdr:colOff>
      <xdr:row>20</xdr:row>
      <xdr:rowOff>0</xdr:rowOff>
    </xdr:to>
    <xdr:sp>
      <xdr:nvSpPr>
        <xdr:cNvPr id="22" name="Line 32"/>
        <xdr:cNvSpPr>
          <a:spLocks/>
        </xdr:cNvSpPr>
      </xdr:nvSpPr>
      <xdr:spPr>
        <a:xfrm flipH="1">
          <a:off x="2895600" y="302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18</xdr:col>
      <xdr:colOff>0</xdr:colOff>
      <xdr:row>20</xdr:row>
      <xdr:rowOff>0</xdr:rowOff>
    </xdr:from>
    <xdr:to>
      <xdr:col>18</xdr:col>
      <xdr:colOff>0</xdr:colOff>
      <xdr:row>20</xdr:row>
      <xdr:rowOff>0</xdr:rowOff>
    </xdr:to>
    <xdr:sp>
      <xdr:nvSpPr>
        <xdr:cNvPr id="23" name="Line 33"/>
        <xdr:cNvSpPr>
          <a:spLocks/>
        </xdr:cNvSpPr>
      </xdr:nvSpPr>
      <xdr:spPr>
        <a:xfrm flipH="1">
          <a:off x="2895600" y="302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18</xdr:col>
      <xdr:colOff>0</xdr:colOff>
      <xdr:row>20</xdr:row>
      <xdr:rowOff>0</xdr:rowOff>
    </xdr:from>
    <xdr:to>
      <xdr:col>18</xdr:col>
      <xdr:colOff>0</xdr:colOff>
      <xdr:row>20</xdr:row>
      <xdr:rowOff>0</xdr:rowOff>
    </xdr:to>
    <xdr:sp>
      <xdr:nvSpPr>
        <xdr:cNvPr id="24" name="Line 35"/>
        <xdr:cNvSpPr>
          <a:spLocks/>
        </xdr:cNvSpPr>
      </xdr:nvSpPr>
      <xdr:spPr>
        <a:xfrm flipH="1">
          <a:off x="2895600" y="302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18</xdr:col>
      <xdr:colOff>0</xdr:colOff>
      <xdr:row>20</xdr:row>
      <xdr:rowOff>0</xdr:rowOff>
    </xdr:from>
    <xdr:to>
      <xdr:col>18</xdr:col>
      <xdr:colOff>0</xdr:colOff>
      <xdr:row>20</xdr:row>
      <xdr:rowOff>0</xdr:rowOff>
    </xdr:to>
    <xdr:sp>
      <xdr:nvSpPr>
        <xdr:cNvPr id="25" name="Line 36"/>
        <xdr:cNvSpPr>
          <a:spLocks/>
        </xdr:cNvSpPr>
      </xdr:nvSpPr>
      <xdr:spPr>
        <a:xfrm flipH="1">
          <a:off x="2895600" y="302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18</xdr:col>
      <xdr:colOff>0</xdr:colOff>
      <xdr:row>20</xdr:row>
      <xdr:rowOff>0</xdr:rowOff>
    </xdr:from>
    <xdr:to>
      <xdr:col>18</xdr:col>
      <xdr:colOff>0</xdr:colOff>
      <xdr:row>20</xdr:row>
      <xdr:rowOff>0</xdr:rowOff>
    </xdr:to>
    <xdr:sp>
      <xdr:nvSpPr>
        <xdr:cNvPr id="26" name="Line 38"/>
        <xdr:cNvSpPr>
          <a:spLocks/>
        </xdr:cNvSpPr>
      </xdr:nvSpPr>
      <xdr:spPr>
        <a:xfrm flipH="1">
          <a:off x="2895600" y="302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18</xdr:col>
      <xdr:colOff>0</xdr:colOff>
      <xdr:row>20</xdr:row>
      <xdr:rowOff>0</xdr:rowOff>
    </xdr:from>
    <xdr:to>
      <xdr:col>18</xdr:col>
      <xdr:colOff>0</xdr:colOff>
      <xdr:row>20</xdr:row>
      <xdr:rowOff>0</xdr:rowOff>
    </xdr:to>
    <xdr:sp>
      <xdr:nvSpPr>
        <xdr:cNvPr id="27" name="Line 39"/>
        <xdr:cNvSpPr>
          <a:spLocks/>
        </xdr:cNvSpPr>
      </xdr:nvSpPr>
      <xdr:spPr>
        <a:xfrm flipH="1">
          <a:off x="2895600" y="302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18</xdr:col>
      <xdr:colOff>0</xdr:colOff>
      <xdr:row>20</xdr:row>
      <xdr:rowOff>0</xdr:rowOff>
    </xdr:from>
    <xdr:to>
      <xdr:col>18</xdr:col>
      <xdr:colOff>0</xdr:colOff>
      <xdr:row>20</xdr:row>
      <xdr:rowOff>0</xdr:rowOff>
    </xdr:to>
    <xdr:sp>
      <xdr:nvSpPr>
        <xdr:cNvPr id="28" name="Line 42"/>
        <xdr:cNvSpPr>
          <a:spLocks/>
        </xdr:cNvSpPr>
      </xdr:nvSpPr>
      <xdr:spPr>
        <a:xfrm flipH="1">
          <a:off x="2895600" y="302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18</xdr:col>
      <xdr:colOff>0</xdr:colOff>
      <xdr:row>20</xdr:row>
      <xdr:rowOff>0</xdr:rowOff>
    </xdr:from>
    <xdr:to>
      <xdr:col>18</xdr:col>
      <xdr:colOff>0</xdr:colOff>
      <xdr:row>20</xdr:row>
      <xdr:rowOff>0</xdr:rowOff>
    </xdr:to>
    <xdr:sp>
      <xdr:nvSpPr>
        <xdr:cNvPr id="29" name="Line 43"/>
        <xdr:cNvSpPr>
          <a:spLocks/>
        </xdr:cNvSpPr>
      </xdr:nvSpPr>
      <xdr:spPr>
        <a:xfrm flipH="1">
          <a:off x="2895600" y="302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18</xdr:col>
      <xdr:colOff>0</xdr:colOff>
      <xdr:row>20</xdr:row>
      <xdr:rowOff>0</xdr:rowOff>
    </xdr:from>
    <xdr:to>
      <xdr:col>18</xdr:col>
      <xdr:colOff>0</xdr:colOff>
      <xdr:row>20</xdr:row>
      <xdr:rowOff>0</xdr:rowOff>
    </xdr:to>
    <xdr:sp>
      <xdr:nvSpPr>
        <xdr:cNvPr id="30" name="Line 45"/>
        <xdr:cNvSpPr>
          <a:spLocks/>
        </xdr:cNvSpPr>
      </xdr:nvSpPr>
      <xdr:spPr>
        <a:xfrm flipH="1">
          <a:off x="2895600" y="302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18</xdr:col>
      <xdr:colOff>0</xdr:colOff>
      <xdr:row>20</xdr:row>
      <xdr:rowOff>0</xdr:rowOff>
    </xdr:from>
    <xdr:to>
      <xdr:col>18</xdr:col>
      <xdr:colOff>0</xdr:colOff>
      <xdr:row>20</xdr:row>
      <xdr:rowOff>0</xdr:rowOff>
    </xdr:to>
    <xdr:sp>
      <xdr:nvSpPr>
        <xdr:cNvPr id="31" name="Line 46"/>
        <xdr:cNvSpPr>
          <a:spLocks/>
        </xdr:cNvSpPr>
      </xdr:nvSpPr>
      <xdr:spPr>
        <a:xfrm flipH="1">
          <a:off x="2895600" y="302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18</xdr:col>
      <xdr:colOff>0</xdr:colOff>
      <xdr:row>20</xdr:row>
      <xdr:rowOff>0</xdr:rowOff>
    </xdr:from>
    <xdr:to>
      <xdr:col>18</xdr:col>
      <xdr:colOff>0</xdr:colOff>
      <xdr:row>20</xdr:row>
      <xdr:rowOff>0</xdr:rowOff>
    </xdr:to>
    <xdr:sp>
      <xdr:nvSpPr>
        <xdr:cNvPr id="32" name="Line 48"/>
        <xdr:cNvSpPr>
          <a:spLocks/>
        </xdr:cNvSpPr>
      </xdr:nvSpPr>
      <xdr:spPr>
        <a:xfrm flipH="1">
          <a:off x="2895600" y="302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18</xdr:col>
      <xdr:colOff>0</xdr:colOff>
      <xdr:row>20</xdr:row>
      <xdr:rowOff>0</xdr:rowOff>
    </xdr:from>
    <xdr:to>
      <xdr:col>18</xdr:col>
      <xdr:colOff>0</xdr:colOff>
      <xdr:row>20</xdr:row>
      <xdr:rowOff>0</xdr:rowOff>
    </xdr:to>
    <xdr:sp>
      <xdr:nvSpPr>
        <xdr:cNvPr id="33" name="Line 49"/>
        <xdr:cNvSpPr>
          <a:spLocks/>
        </xdr:cNvSpPr>
      </xdr:nvSpPr>
      <xdr:spPr>
        <a:xfrm flipH="1">
          <a:off x="2895600" y="302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18</xdr:col>
      <xdr:colOff>0</xdr:colOff>
      <xdr:row>20</xdr:row>
      <xdr:rowOff>0</xdr:rowOff>
    </xdr:from>
    <xdr:to>
      <xdr:col>18</xdr:col>
      <xdr:colOff>0</xdr:colOff>
      <xdr:row>20</xdr:row>
      <xdr:rowOff>0</xdr:rowOff>
    </xdr:to>
    <xdr:sp>
      <xdr:nvSpPr>
        <xdr:cNvPr id="34" name="Line 51"/>
        <xdr:cNvSpPr>
          <a:spLocks/>
        </xdr:cNvSpPr>
      </xdr:nvSpPr>
      <xdr:spPr>
        <a:xfrm flipH="1">
          <a:off x="2895600" y="302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18</xdr:col>
      <xdr:colOff>0</xdr:colOff>
      <xdr:row>20</xdr:row>
      <xdr:rowOff>0</xdr:rowOff>
    </xdr:from>
    <xdr:to>
      <xdr:col>18</xdr:col>
      <xdr:colOff>0</xdr:colOff>
      <xdr:row>20</xdr:row>
      <xdr:rowOff>0</xdr:rowOff>
    </xdr:to>
    <xdr:sp>
      <xdr:nvSpPr>
        <xdr:cNvPr id="35" name="Line 52"/>
        <xdr:cNvSpPr>
          <a:spLocks/>
        </xdr:cNvSpPr>
      </xdr:nvSpPr>
      <xdr:spPr>
        <a:xfrm flipH="1">
          <a:off x="2895600" y="302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18</xdr:col>
      <xdr:colOff>0</xdr:colOff>
      <xdr:row>20</xdr:row>
      <xdr:rowOff>0</xdr:rowOff>
    </xdr:from>
    <xdr:to>
      <xdr:col>18</xdr:col>
      <xdr:colOff>0</xdr:colOff>
      <xdr:row>20</xdr:row>
      <xdr:rowOff>0</xdr:rowOff>
    </xdr:to>
    <xdr:sp>
      <xdr:nvSpPr>
        <xdr:cNvPr id="36" name="Line 54"/>
        <xdr:cNvSpPr>
          <a:spLocks/>
        </xdr:cNvSpPr>
      </xdr:nvSpPr>
      <xdr:spPr>
        <a:xfrm flipH="1">
          <a:off x="2895600" y="302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18</xdr:col>
      <xdr:colOff>0</xdr:colOff>
      <xdr:row>20</xdr:row>
      <xdr:rowOff>0</xdr:rowOff>
    </xdr:from>
    <xdr:to>
      <xdr:col>18</xdr:col>
      <xdr:colOff>0</xdr:colOff>
      <xdr:row>20</xdr:row>
      <xdr:rowOff>0</xdr:rowOff>
    </xdr:to>
    <xdr:sp>
      <xdr:nvSpPr>
        <xdr:cNvPr id="37" name="Line 55"/>
        <xdr:cNvSpPr>
          <a:spLocks/>
        </xdr:cNvSpPr>
      </xdr:nvSpPr>
      <xdr:spPr>
        <a:xfrm flipH="1">
          <a:off x="2895600" y="302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18</xdr:col>
      <xdr:colOff>0</xdr:colOff>
      <xdr:row>20</xdr:row>
      <xdr:rowOff>0</xdr:rowOff>
    </xdr:from>
    <xdr:to>
      <xdr:col>18</xdr:col>
      <xdr:colOff>0</xdr:colOff>
      <xdr:row>20</xdr:row>
      <xdr:rowOff>0</xdr:rowOff>
    </xdr:to>
    <xdr:sp>
      <xdr:nvSpPr>
        <xdr:cNvPr id="38" name="Line 57"/>
        <xdr:cNvSpPr>
          <a:spLocks/>
        </xdr:cNvSpPr>
      </xdr:nvSpPr>
      <xdr:spPr>
        <a:xfrm flipH="1">
          <a:off x="2895600" y="302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18</xdr:col>
      <xdr:colOff>0</xdr:colOff>
      <xdr:row>20</xdr:row>
      <xdr:rowOff>0</xdr:rowOff>
    </xdr:from>
    <xdr:to>
      <xdr:col>18</xdr:col>
      <xdr:colOff>0</xdr:colOff>
      <xdr:row>20</xdr:row>
      <xdr:rowOff>0</xdr:rowOff>
    </xdr:to>
    <xdr:sp>
      <xdr:nvSpPr>
        <xdr:cNvPr id="39" name="Line 58"/>
        <xdr:cNvSpPr>
          <a:spLocks/>
        </xdr:cNvSpPr>
      </xdr:nvSpPr>
      <xdr:spPr>
        <a:xfrm flipH="1">
          <a:off x="2895600" y="302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18</xdr:col>
      <xdr:colOff>0</xdr:colOff>
      <xdr:row>20</xdr:row>
      <xdr:rowOff>0</xdr:rowOff>
    </xdr:from>
    <xdr:to>
      <xdr:col>18</xdr:col>
      <xdr:colOff>0</xdr:colOff>
      <xdr:row>20</xdr:row>
      <xdr:rowOff>0</xdr:rowOff>
    </xdr:to>
    <xdr:sp>
      <xdr:nvSpPr>
        <xdr:cNvPr id="40" name="Line 60"/>
        <xdr:cNvSpPr>
          <a:spLocks/>
        </xdr:cNvSpPr>
      </xdr:nvSpPr>
      <xdr:spPr>
        <a:xfrm flipH="1">
          <a:off x="2895600" y="302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18</xdr:col>
      <xdr:colOff>0</xdr:colOff>
      <xdr:row>20</xdr:row>
      <xdr:rowOff>0</xdr:rowOff>
    </xdr:from>
    <xdr:to>
      <xdr:col>18</xdr:col>
      <xdr:colOff>0</xdr:colOff>
      <xdr:row>20</xdr:row>
      <xdr:rowOff>0</xdr:rowOff>
    </xdr:to>
    <xdr:sp>
      <xdr:nvSpPr>
        <xdr:cNvPr id="41" name="Line 61"/>
        <xdr:cNvSpPr>
          <a:spLocks/>
        </xdr:cNvSpPr>
      </xdr:nvSpPr>
      <xdr:spPr>
        <a:xfrm flipH="1">
          <a:off x="2895600" y="302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18</xdr:col>
      <xdr:colOff>0</xdr:colOff>
      <xdr:row>20</xdr:row>
      <xdr:rowOff>0</xdr:rowOff>
    </xdr:from>
    <xdr:to>
      <xdr:col>18</xdr:col>
      <xdr:colOff>0</xdr:colOff>
      <xdr:row>20</xdr:row>
      <xdr:rowOff>0</xdr:rowOff>
    </xdr:to>
    <xdr:sp>
      <xdr:nvSpPr>
        <xdr:cNvPr id="42" name="Line 63"/>
        <xdr:cNvSpPr>
          <a:spLocks/>
        </xdr:cNvSpPr>
      </xdr:nvSpPr>
      <xdr:spPr>
        <a:xfrm flipH="1">
          <a:off x="2895600" y="302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18</xdr:col>
      <xdr:colOff>0</xdr:colOff>
      <xdr:row>20</xdr:row>
      <xdr:rowOff>0</xdr:rowOff>
    </xdr:from>
    <xdr:to>
      <xdr:col>18</xdr:col>
      <xdr:colOff>0</xdr:colOff>
      <xdr:row>20</xdr:row>
      <xdr:rowOff>0</xdr:rowOff>
    </xdr:to>
    <xdr:sp>
      <xdr:nvSpPr>
        <xdr:cNvPr id="43" name="Line 64"/>
        <xdr:cNvSpPr>
          <a:spLocks/>
        </xdr:cNvSpPr>
      </xdr:nvSpPr>
      <xdr:spPr>
        <a:xfrm flipH="1">
          <a:off x="2895600" y="302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85725</xdr:colOff>
      <xdr:row>6</xdr:row>
      <xdr:rowOff>0</xdr:rowOff>
    </xdr:from>
    <xdr:to>
      <xdr:col>23</xdr:col>
      <xdr:colOff>19050</xdr:colOff>
      <xdr:row>6</xdr:row>
      <xdr:rowOff>0</xdr:rowOff>
    </xdr:to>
    <xdr:sp>
      <xdr:nvSpPr>
        <xdr:cNvPr id="44" name="Line 66"/>
        <xdr:cNvSpPr>
          <a:spLocks/>
        </xdr:cNvSpPr>
      </xdr:nvSpPr>
      <xdr:spPr>
        <a:xfrm flipH="1">
          <a:off x="3076575" y="116205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45" name="Line 67"/>
        <xdr:cNvSpPr>
          <a:spLocks/>
        </xdr:cNvSpPr>
      </xdr:nvSpPr>
      <xdr:spPr>
        <a:xfrm flipH="1">
          <a:off x="5886450" y="116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46" name="Line 68"/>
        <xdr:cNvSpPr>
          <a:spLocks/>
        </xdr:cNvSpPr>
      </xdr:nvSpPr>
      <xdr:spPr>
        <a:xfrm flipH="1">
          <a:off x="5886450" y="116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37</xdr:col>
      <xdr:colOff>0</xdr:colOff>
      <xdr:row>20</xdr:row>
      <xdr:rowOff>0</xdr:rowOff>
    </xdr:from>
    <xdr:to>
      <xdr:col>37</xdr:col>
      <xdr:colOff>0</xdr:colOff>
      <xdr:row>20</xdr:row>
      <xdr:rowOff>0</xdr:rowOff>
    </xdr:to>
    <xdr:sp>
      <xdr:nvSpPr>
        <xdr:cNvPr id="47" name="Line 69"/>
        <xdr:cNvSpPr>
          <a:spLocks/>
        </xdr:cNvSpPr>
      </xdr:nvSpPr>
      <xdr:spPr>
        <a:xfrm flipH="1">
          <a:off x="5886450" y="302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37</xdr:col>
      <xdr:colOff>0</xdr:colOff>
      <xdr:row>20</xdr:row>
      <xdr:rowOff>0</xdr:rowOff>
    </xdr:from>
    <xdr:to>
      <xdr:col>37</xdr:col>
      <xdr:colOff>0</xdr:colOff>
      <xdr:row>20</xdr:row>
      <xdr:rowOff>0</xdr:rowOff>
    </xdr:to>
    <xdr:sp>
      <xdr:nvSpPr>
        <xdr:cNvPr id="48" name="Line 70"/>
        <xdr:cNvSpPr>
          <a:spLocks/>
        </xdr:cNvSpPr>
      </xdr:nvSpPr>
      <xdr:spPr>
        <a:xfrm flipH="1">
          <a:off x="5886450" y="302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37</xdr:col>
      <xdr:colOff>0</xdr:colOff>
      <xdr:row>20</xdr:row>
      <xdr:rowOff>0</xdr:rowOff>
    </xdr:from>
    <xdr:to>
      <xdr:col>37</xdr:col>
      <xdr:colOff>0</xdr:colOff>
      <xdr:row>20</xdr:row>
      <xdr:rowOff>0</xdr:rowOff>
    </xdr:to>
    <xdr:sp>
      <xdr:nvSpPr>
        <xdr:cNvPr id="49" name="Line 71"/>
        <xdr:cNvSpPr>
          <a:spLocks/>
        </xdr:cNvSpPr>
      </xdr:nvSpPr>
      <xdr:spPr>
        <a:xfrm flipH="1">
          <a:off x="5886450" y="302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37</xdr:col>
      <xdr:colOff>0</xdr:colOff>
      <xdr:row>20</xdr:row>
      <xdr:rowOff>0</xdr:rowOff>
    </xdr:from>
    <xdr:to>
      <xdr:col>37</xdr:col>
      <xdr:colOff>0</xdr:colOff>
      <xdr:row>20</xdr:row>
      <xdr:rowOff>0</xdr:rowOff>
    </xdr:to>
    <xdr:sp>
      <xdr:nvSpPr>
        <xdr:cNvPr id="50" name="Line 72"/>
        <xdr:cNvSpPr>
          <a:spLocks/>
        </xdr:cNvSpPr>
      </xdr:nvSpPr>
      <xdr:spPr>
        <a:xfrm flipH="1">
          <a:off x="5886450" y="302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37</xdr:col>
      <xdr:colOff>0</xdr:colOff>
      <xdr:row>20</xdr:row>
      <xdr:rowOff>0</xdr:rowOff>
    </xdr:from>
    <xdr:to>
      <xdr:col>37</xdr:col>
      <xdr:colOff>0</xdr:colOff>
      <xdr:row>20</xdr:row>
      <xdr:rowOff>0</xdr:rowOff>
    </xdr:to>
    <xdr:sp>
      <xdr:nvSpPr>
        <xdr:cNvPr id="51" name="Line 73"/>
        <xdr:cNvSpPr>
          <a:spLocks/>
        </xdr:cNvSpPr>
      </xdr:nvSpPr>
      <xdr:spPr>
        <a:xfrm flipH="1">
          <a:off x="5886450" y="302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37</xdr:col>
      <xdr:colOff>0</xdr:colOff>
      <xdr:row>20</xdr:row>
      <xdr:rowOff>0</xdr:rowOff>
    </xdr:from>
    <xdr:to>
      <xdr:col>37</xdr:col>
      <xdr:colOff>0</xdr:colOff>
      <xdr:row>20</xdr:row>
      <xdr:rowOff>0</xdr:rowOff>
    </xdr:to>
    <xdr:sp>
      <xdr:nvSpPr>
        <xdr:cNvPr id="52" name="Line 74"/>
        <xdr:cNvSpPr>
          <a:spLocks/>
        </xdr:cNvSpPr>
      </xdr:nvSpPr>
      <xdr:spPr>
        <a:xfrm flipH="1">
          <a:off x="5886450" y="302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53" name="Line 75"/>
        <xdr:cNvSpPr>
          <a:spLocks/>
        </xdr:cNvSpPr>
      </xdr:nvSpPr>
      <xdr:spPr>
        <a:xfrm flipH="1">
          <a:off x="5886450" y="116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54" name="Line 76"/>
        <xdr:cNvSpPr>
          <a:spLocks/>
        </xdr:cNvSpPr>
      </xdr:nvSpPr>
      <xdr:spPr>
        <a:xfrm flipH="1">
          <a:off x="5886450" y="116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37</xdr:col>
      <xdr:colOff>0</xdr:colOff>
      <xdr:row>20</xdr:row>
      <xdr:rowOff>0</xdr:rowOff>
    </xdr:from>
    <xdr:to>
      <xdr:col>37</xdr:col>
      <xdr:colOff>0</xdr:colOff>
      <xdr:row>20</xdr:row>
      <xdr:rowOff>0</xdr:rowOff>
    </xdr:to>
    <xdr:sp>
      <xdr:nvSpPr>
        <xdr:cNvPr id="55" name="Line 77"/>
        <xdr:cNvSpPr>
          <a:spLocks/>
        </xdr:cNvSpPr>
      </xdr:nvSpPr>
      <xdr:spPr>
        <a:xfrm flipH="1">
          <a:off x="5886450" y="302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37</xdr:col>
      <xdr:colOff>0</xdr:colOff>
      <xdr:row>20</xdr:row>
      <xdr:rowOff>0</xdr:rowOff>
    </xdr:from>
    <xdr:to>
      <xdr:col>37</xdr:col>
      <xdr:colOff>0</xdr:colOff>
      <xdr:row>20</xdr:row>
      <xdr:rowOff>0</xdr:rowOff>
    </xdr:to>
    <xdr:sp>
      <xdr:nvSpPr>
        <xdr:cNvPr id="56" name="Line 78"/>
        <xdr:cNvSpPr>
          <a:spLocks/>
        </xdr:cNvSpPr>
      </xdr:nvSpPr>
      <xdr:spPr>
        <a:xfrm flipH="1">
          <a:off x="5886450" y="302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37</xdr:col>
      <xdr:colOff>0</xdr:colOff>
      <xdr:row>20</xdr:row>
      <xdr:rowOff>0</xdr:rowOff>
    </xdr:from>
    <xdr:to>
      <xdr:col>37</xdr:col>
      <xdr:colOff>0</xdr:colOff>
      <xdr:row>20</xdr:row>
      <xdr:rowOff>0</xdr:rowOff>
    </xdr:to>
    <xdr:sp>
      <xdr:nvSpPr>
        <xdr:cNvPr id="57" name="Line 79"/>
        <xdr:cNvSpPr>
          <a:spLocks/>
        </xdr:cNvSpPr>
      </xdr:nvSpPr>
      <xdr:spPr>
        <a:xfrm flipH="1">
          <a:off x="5886450" y="302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37</xdr:col>
      <xdr:colOff>0</xdr:colOff>
      <xdr:row>20</xdr:row>
      <xdr:rowOff>0</xdr:rowOff>
    </xdr:from>
    <xdr:to>
      <xdr:col>37</xdr:col>
      <xdr:colOff>0</xdr:colOff>
      <xdr:row>20</xdr:row>
      <xdr:rowOff>0</xdr:rowOff>
    </xdr:to>
    <xdr:sp>
      <xdr:nvSpPr>
        <xdr:cNvPr id="58" name="Line 80"/>
        <xdr:cNvSpPr>
          <a:spLocks/>
        </xdr:cNvSpPr>
      </xdr:nvSpPr>
      <xdr:spPr>
        <a:xfrm flipH="1">
          <a:off x="5886450" y="302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37</xdr:col>
      <xdr:colOff>0</xdr:colOff>
      <xdr:row>20</xdr:row>
      <xdr:rowOff>0</xdr:rowOff>
    </xdr:from>
    <xdr:to>
      <xdr:col>37</xdr:col>
      <xdr:colOff>0</xdr:colOff>
      <xdr:row>20</xdr:row>
      <xdr:rowOff>0</xdr:rowOff>
    </xdr:to>
    <xdr:sp>
      <xdr:nvSpPr>
        <xdr:cNvPr id="59" name="Line 81"/>
        <xdr:cNvSpPr>
          <a:spLocks/>
        </xdr:cNvSpPr>
      </xdr:nvSpPr>
      <xdr:spPr>
        <a:xfrm flipH="1">
          <a:off x="5886450" y="302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37</xdr:col>
      <xdr:colOff>0</xdr:colOff>
      <xdr:row>20</xdr:row>
      <xdr:rowOff>0</xdr:rowOff>
    </xdr:from>
    <xdr:to>
      <xdr:col>37</xdr:col>
      <xdr:colOff>0</xdr:colOff>
      <xdr:row>20</xdr:row>
      <xdr:rowOff>0</xdr:rowOff>
    </xdr:to>
    <xdr:sp>
      <xdr:nvSpPr>
        <xdr:cNvPr id="60" name="Line 82"/>
        <xdr:cNvSpPr>
          <a:spLocks/>
        </xdr:cNvSpPr>
      </xdr:nvSpPr>
      <xdr:spPr>
        <a:xfrm flipH="1">
          <a:off x="5886450" y="302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37</xdr:col>
      <xdr:colOff>0</xdr:colOff>
      <xdr:row>20</xdr:row>
      <xdr:rowOff>0</xdr:rowOff>
    </xdr:from>
    <xdr:to>
      <xdr:col>37</xdr:col>
      <xdr:colOff>0</xdr:colOff>
      <xdr:row>20</xdr:row>
      <xdr:rowOff>0</xdr:rowOff>
    </xdr:to>
    <xdr:sp>
      <xdr:nvSpPr>
        <xdr:cNvPr id="61" name="Line 83"/>
        <xdr:cNvSpPr>
          <a:spLocks/>
        </xdr:cNvSpPr>
      </xdr:nvSpPr>
      <xdr:spPr>
        <a:xfrm flipH="1">
          <a:off x="5886450" y="302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37</xdr:col>
      <xdr:colOff>0</xdr:colOff>
      <xdr:row>20</xdr:row>
      <xdr:rowOff>0</xdr:rowOff>
    </xdr:from>
    <xdr:to>
      <xdr:col>37</xdr:col>
      <xdr:colOff>0</xdr:colOff>
      <xdr:row>20</xdr:row>
      <xdr:rowOff>0</xdr:rowOff>
    </xdr:to>
    <xdr:sp>
      <xdr:nvSpPr>
        <xdr:cNvPr id="62" name="Line 84"/>
        <xdr:cNvSpPr>
          <a:spLocks/>
        </xdr:cNvSpPr>
      </xdr:nvSpPr>
      <xdr:spPr>
        <a:xfrm flipH="1">
          <a:off x="5886450" y="302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37</xdr:col>
      <xdr:colOff>0</xdr:colOff>
      <xdr:row>20</xdr:row>
      <xdr:rowOff>0</xdr:rowOff>
    </xdr:from>
    <xdr:to>
      <xdr:col>37</xdr:col>
      <xdr:colOff>0</xdr:colOff>
      <xdr:row>20</xdr:row>
      <xdr:rowOff>0</xdr:rowOff>
    </xdr:to>
    <xdr:sp>
      <xdr:nvSpPr>
        <xdr:cNvPr id="63" name="Line 85"/>
        <xdr:cNvSpPr>
          <a:spLocks/>
        </xdr:cNvSpPr>
      </xdr:nvSpPr>
      <xdr:spPr>
        <a:xfrm flipH="1">
          <a:off x="5886450" y="302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37</xdr:col>
      <xdr:colOff>0</xdr:colOff>
      <xdr:row>20</xdr:row>
      <xdr:rowOff>0</xdr:rowOff>
    </xdr:from>
    <xdr:to>
      <xdr:col>37</xdr:col>
      <xdr:colOff>0</xdr:colOff>
      <xdr:row>20</xdr:row>
      <xdr:rowOff>0</xdr:rowOff>
    </xdr:to>
    <xdr:sp>
      <xdr:nvSpPr>
        <xdr:cNvPr id="64" name="Line 86"/>
        <xdr:cNvSpPr>
          <a:spLocks/>
        </xdr:cNvSpPr>
      </xdr:nvSpPr>
      <xdr:spPr>
        <a:xfrm flipH="1">
          <a:off x="5886450" y="302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37</xdr:col>
      <xdr:colOff>0</xdr:colOff>
      <xdr:row>20</xdr:row>
      <xdr:rowOff>0</xdr:rowOff>
    </xdr:from>
    <xdr:to>
      <xdr:col>37</xdr:col>
      <xdr:colOff>0</xdr:colOff>
      <xdr:row>20</xdr:row>
      <xdr:rowOff>0</xdr:rowOff>
    </xdr:to>
    <xdr:sp>
      <xdr:nvSpPr>
        <xdr:cNvPr id="65" name="Line 87"/>
        <xdr:cNvSpPr>
          <a:spLocks/>
        </xdr:cNvSpPr>
      </xdr:nvSpPr>
      <xdr:spPr>
        <a:xfrm flipH="1">
          <a:off x="5886450" y="302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37</xdr:col>
      <xdr:colOff>0</xdr:colOff>
      <xdr:row>20</xdr:row>
      <xdr:rowOff>0</xdr:rowOff>
    </xdr:from>
    <xdr:to>
      <xdr:col>37</xdr:col>
      <xdr:colOff>0</xdr:colOff>
      <xdr:row>20</xdr:row>
      <xdr:rowOff>0</xdr:rowOff>
    </xdr:to>
    <xdr:sp>
      <xdr:nvSpPr>
        <xdr:cNvPr id="66" name="Line 88"/>
        <xdr:cNvSpPr>
          <a:spLocks/>
        </xdr:cNvSpPr>
      </xdr:nvSpPr>
      <xdr:spPr>
        <a:xfrm flipH="1">
          <a:off x="5886450" y="302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37</xdr:col>
      <xdr:colOff>0</xdr:colOff>
      <xdr:row>20</xdr:row>
      <xdr:rowOff>0</xdr:rowOff>
    </xdr:from>
    <xdr:to>
      <xdr:col>37</xdr:col>
      <xdr:colOff>0</xdr:colOff>
      <xdr:row>20</xdr:row>
      <xdr:rowOff>0</xdr:rowOff>
    </xdr:to>
    <xdr:sp>
      <xdr:nvSpPr>
        <xdr:cNvPr id="67" name="Line 89"/>
        <xdr:cNvSpPr>
          <a:spLocks/>
        </xdr:cNvSpPr>
      </xdr:nvSpPr>
      <xdr:spPr>
        <a:xfrm flipH="1">
          <a:off x="5886450" y="302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37</xdr:col>
      <xdr:colOff>0</xdr:colOff>
      <xdr:row>20</xdr:row>
      <xdr:rowOff>0</xdr:rowOff>
    </xdr:from>
    <xdr:to>
      <xdr:col>37</xdr:col>
      <xdr:colOff>0</xdr:colOff>
      <xdr:row>20</xdr:row>
      <xdr:rowOff>0</xdr:rowOff>
    </xdr:to>
    <xdr:sp>
      <xdr:nvSpPr>
        <xdr:cNvPr id="68" name="Line 90"/>
        <xdr:cNvSpPr>
          <a:spLocks/>
        </xdr:cNvSpPr>
      </xdr:nvSpPr>
      <xdr:spPr>
        <a:xfrm flipH="1">
          <a:off x="5886450" y="302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37</xdr:col>
      <xdr:colOff>0</xdr:colOff>
      <xdr:row>20</xdr:row>
      <xdr:rowOff>0</xdr:rowOff>
    </xdr:from>
    <xdr:to>
      <xdr:col>37</xdr:col>
      <xdr:colOff>0</xdr:colOff>
      <xdr:row>20</xdr:row>
      <xdr:rowOff>0</xdr:rowOff>
    </xdr:to>
    <xdr:sp>
      <xdr:nvSpPr>
        <xdr:cNvPr id="69" name="Line 91"/>
        <xdr:cNvSpPr>
          <a:spLocks/>
        </xdr:cNvSpPr>
      </xdr:nvSpPr>
      <xdr:spPr>
        <a:xfrm flipH="1">
          <a:off x="5886450" y="302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37</xdr:col>
      <xdr:colOff>0</xdr:colOff>
      <xdr:row>20</xdr:row>
      <xdr:rowOff>0</xdr:rowOff>
    </xdr:from>
    <xdr:to>
      <xdr:col>37</xdr:col>
      <xdr:colOff>0</xdr:colOff>
      <xdr:row>20</xdr:row>
      <xdr:rowOff>0</xdr:rowOff>
    </xdr:to>
    <xdr:sp>
      <xdr:nvSpPr>
        <xdr:cNvPr id="70" name="Line 92"/>
        <xdr:cNvSpPr>
          <a:spLocks/>
        </xdr:cNvSpPr>
      </xdr:nvSpPr>
      <xdr:spPr>
        <a:xfrm flipH="1">
          <a:off x="5886450" y="302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37</xdr:col>
      <xdr:colOff>0</xdr:colOff>
      <xdr:row>20</xdr:row>
      <xdr:rowOff>0</xdr:rowOff>
    </xdr:from>
    <xdr:to>
      <xdr:col>37</xdr:col>
      <xdr:colOff>0</xdr:colOff>
      <xdr:row>20</xdr:row>
      <xdr:rowOff>0</xdr:rowOff>
    </xdr:to>
    <xdr:sp>
      <xdr:nvSpPr>
        <xdr:cNvPr id="71" name="Line 93"/>
        <xdr:cNvSpPr>
          <a:spLocks/>
        </xdr:cNvSpPr>
      </xdr:nvSpPr>
      <xdr:spPr>
        <a:xfrm flipH="1">
          <a:off x="5886450" y="302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37</xdr:col>
      <xdr:colOff>0</xdr:colOff>
      <xdr:row>20</xdr:row>
      <xdr:rowOff>0</xdr:rowOff>
    </xdr:from>
    <xdr:to>
      <xdr:col>37</xdr:col>
      <xdr:colOff>0</xdr:colOff>
      <xdr:row>20</xdr:row>
      <xdr:rowOff>0</xdr:rowOff>
    </xdr:to>
    <xdr:sp>
      <xdr:nvSpPr>
        <xdr:cNvPr id="72" name="Line 94"/>
        <xdr:cNvSpPr>
          <a:spLocks/>
        </xdr:cNvSpPr>
      </xdr:nvSpPr>
      <xdr:spPr>
        <a:xfrm flipH="1">
          <a:off x="5886450" y="302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37</xdr:col>
      <xdr:colOff>0</xdr:colOff>
      <xdr:row>20</xdr:row>
      <xdr:rowOff>0</xdr:rowOff>
    </xdr:from>
    <xdr:to>
      <xdr:col>37</xdr:col>
      <xdr:colOff>0</xdr:colOff>
      <xdr:row>20</xdr:row>
      <xdr:rowOff>0</xdr:rowOff>
    </xdr:to>
    <xdr:sp>
      <xdr:nvSpPr>
        <xdr:cNvPr id="73" name="Line 95"/>
        <xdr:cNvSpPr>
          <a:spLocks/>
        </xdr:cNvSpPr>
      </xdr:nvSpPr>
      <xdr:spPr>
        <a:xfrm flipH="1">
          <a:off x="5886450" y="302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37</xdr:col>
      <xdr:colOff>0</xdr:colOff>
      <xdr:row>20</xdr:row>
      <xdr:rowOff>0</xdr:rowOff>
    </xdr:from>
    <xdr:to>
      <xdr:col>37</xdr:col>
      <xdr:colOff>0</xdr:colOff>
      <xdr:row>20</xdr:row>
      <xdr:rowOff>0</xdr:rowOff>
    </xdr:to>
    <xdr:sp>
      <xdr:nvSpPr>
        <xdr:cNvPr id="74" name="Line 96"/>
        <xdr:cNvSpPr>
          <a:spLocks/>
        </xdr:cNvSpPr>
      </xdr:nvSpPr>
      <xdr:spPr>
        <a:xfrm flipH="1">
          <a:off x="5886450" y="302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37</xdr:col>
      <xdr:colOff>0</xdr:colOff>
      <xdr:row>20</xdr:row>
      <xdr:rowOff>0</xdr:rowOff>
    </xdr:from>
    <xdr:to>
      <xdr:col>37</xdr:col>
      <xdr:colOff>0</xdr:colOff>
      <xdr:row>20</xdr:row>
      <xdr:rowOff>0</xdr:rowOff>
    </xdr:to>
    <xdr:sp>
      <xdr:nvSpPr>
        <xdr:cNvPr id="75" name="Line 97"/>
        <xdr:cNvSpPr>
          <a:spLocks/>
        </xdr:cNvSpPr>
      </xdr:nvSpPr>
      <xdr:spPr>
        <a:xfrm flipH="1">
          <a:off x="5886450" y="302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37</xdr:col>
      <xdr:colOff>0</xdr:colOff>
      <xdr:row>20</xdr:row>
      <xdr:rowOff>0</xdr:rowOff>
    </xdr:from>
    <xdr:to>
      <xdr:col>37</xdr:col>
      <xdr:colOff>0</xdr:colOff>
      <xdr:row>20</xdr:row>
      <xdr:rowOff>0</xdr:rowOff>
    </xdr:to>
    <xdr:sp>
      <xdr:nvSpPr>
        <xdr:cNvPr id="76" name="Line 98"/>
        <xdr:cNvSpPr>
          <a:spLocks/>
        </xdr:cNvSpPr>
      </xdr:nvSpPr>
      <xdr:spPr>
        <a:xfrm flipH="1">
          <a:off x="5886450" y="302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37</xdr:col>
      <xdr:colOff>0</xdr:colOff>
      <xdr:row>20</xdr:row>
      <xdr:rowOff>0</xdr:rowOff>
    </xdr:from>
    <xdr:to>
      <xdr:col>37</xdr:col>
      <xdr:colOff>0</xdr:colOff>
      <xdr:row>20</xdr:row>
      <xdr:rowOff>0</xdr:rowOff>
    </xdr:to>
    <xdr:sp>
      <xdr:nvSpPr>
        <xdr:cNvPr id="77" name="Line 99"/>
        <xdr:cNvSpPr>
          <a:spLocks/>
        </xdr:cNvSpPr>
      </xdr:nvSpPr>
      <xdr:spPr>
        <a:xfrm flipH="1">
          <a:off x="5886450" y="302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37</xdr:col>
      <xdr:colOff>0</xdr:colOff>
      <xdr:row>20</xdr:row>
      <xdr:rowOff>0</xdr:rowOff>
    </xdr:from>
    <xdr:to>
      <xdr:col>37</xdr:col>
      <xdr:colOff>0</xdr:colOff>
      <xdr:row>20</xdr:row>
      <xdr:rowOff>0</xdr:rowOff>
    </xdr:to>
    <xdr:sp>
      <xdr:nvSpPr>
        <xdr:cNvPr id="78" name="Line 100"/>
        <xdr:cNvSpPr>
          <a:spLocks/>
        </xdr:cNvSpPr>
      </xdr:nvSpPr>
      <xdr:spPr>
        <a:xfrm flipH="1">
          <a:off x="5886450" y="302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37</xdr:col>
      <xdr:colOff>0</xdr:colOff>
      <xdr:row>20</xdr:row>
      <xdr:rowOff>0</xdr:rowOff>
    </xdr:from>
    <xdr:to>
      <xdr:col>37</xdr:col>
      <xdr:colOff>0</xdr:colOff>
      <xdr:row>20</xdr:row>
      <xdr:rowOff>0</xdr:rowOff>
    </xdr:to>
    <xdr:sp>
      <xdr:nvSpPr>
        <xdr:cNvPr id="79" name="Line 101"/>
        <xdr:cNvSpPr>
          <a:spLocks/>
        </xdr:cNvSpPr>
      </xdr:nvSpPr>
      <xdr:spPr>
        <a:xfrm flipH="1">
          <a:off x="5886450" y="302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37</xdr:col>
      <xdr:colOff>0</xdr:colOff>
      <xdr:row>20</xdr:row>
      <xdr:rowOff>0</xdr:rowOff>
    </xdr:from>
    <xdr:to>
      <xdr:col>37</xdr:col>
      <xdr:colOff>0</xdr:colOff>
      <xdr:row>20</xdr:row>
      <xdr:rowOff>0</xdr:rowOff>
    </xdr:to>
    <xdr:sp>
      <xdr:nvSpPr>
        <xdr:cNvPr id="80" name="Line 102"/>
        <xdr:cNvSpPr>
          <a:spLocks/>
        </xdr:cNvSpPr>
      </xdr:nvSpPr>
      <xdr:spPr>
        <a:xfrm flipH="1">
          <a:off x="5886450" y="302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37</xdr:col>
      <xdr:colOff>0</xdr:colOff>
      <xdr:row>20</xdr:row>
      <xdr:rowOff>0</xdr:rowOff>
    </xdr:from>
    <xdr:to>
      <xdr:col>37</xdr:col>
      <xdr:colOff>0</xdr:colOff>
      <xdr:row>20</xdr:row>
      <xdr:rowOff>0</xdr:rowOff>
    </xdr:to>
    <xdr:sp>
      <xdr:nvSpPr>
        <xdr:cNvPr id="81" name="Line 103"/>
        <xdr:cNvSpPr>
          <a:spLocks/>
        </xdr:cNvSpPr>
      </xdr:nvSpPr>
      <xdr:spPr>
        <a:xfrm flipH="1">
          <a:off x="5886450" y="302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37</xdr:col>
      <xdr:colOff>0</xdr:colOff>
      <xdr:row>20</xdr:row>
      <xdr:rowOff>0</xdr:rowOff>
    </xdr:from>
    <xdr:to>
      <xdr:col>37</xdr:col>
      <xdr:colOff>0</xdr:colOff>
      <xdr:row>20</xdr:row>
      <xdr:rowOff>0</xdr:rowOff>
    </xdr:to>
    <xdr:sp>
      <xdr:nvSpPr>
        <xdr:cNvPr id="82" name="Line 104"/>
        <xdr:cNvSpPr>
          <a:spLocks/>
        </xdr:cNvSpPr>
      </xdr:nvSpPr>
      <xdr:spPr>
        <a:xfrm flipH="1">
          <a:off x="5886450" y="302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37</xdr:col>
      <xdr:colOff>0</xdr:colOff>
      <xdr:row>20</xdr:row>
      <xdr:rowOff>0</xdr:rowOff>
    </xdr:from>
    <xdr:to>
      <xdr:col>37</xdr:col>
      <xdr:colOff>0</xdr:colOff>
      <xdr:row>20</xdr:row>
      <xdr:rowOff>0</xdr:rowOff>
    </xdr:to>
    <xdr:sp>
      <xdr:nvSpPr>
        <xdr:cNvPr id="83" name="Line 105"/>
        <xdr:cNvSpPr>
          <a:spLocks/>
        </xdr:cNvSpPr>
      </xdr:nvSpPr>
      <xdr:spPr>
        <a:xfrm flipH="1">
          <a:off x="5886450" y="302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37</xdr:col>
      <xdr:colOff>0</xdr:colOff>
      <xdr:row>20</xdr:row>
      <xdr:rowOff>0</xdr:rowOff>
    </xdr:from>
    <xdr:to>
      <xdr:col>37</xdr:col>
      <xdr:colOff>0</xdr:colOff>
      <xdr:row>20</xdr:row>
      <xdr:rowOff>0</xdr:rowOff>
    </xdr:to>
    <xdr:sp>
      <xdr:nvSpPr>
        <xdr:cNvPr id="84" name="Line 106"/>
        <xdr:cNvSpPr>
          <a:spLocks/>
        </xdr:cNvSpPr>
      </xdr:nvSpPr>
      <xdr:spPr>
        <a:xfrm flipH="1">
          <a:off x="5886450" y="302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37</xdr:col>
      <xdr:colOff>0</xdr:colOff>
      <xdr:row>20</xdr:row>
      <xdr:rowOff>0</xdr:rowOff>
    </xdr:from>
    <xdr:to>
      <xdr:col>37</xdr:col>
      <xdr:colOff>0</xdr:colOff>
      <xdr:row>20</xdr:row>
      <xdr:rowOff>0</xdr:rowOff>
    </xdr:to>
    <xdr:sp>
      <xdr:nvSpPr>
        <xdr:cNvPr id="85" name="Line 107"/>
        <xdr:cNvSpPr>
          <a:spLocks/>
        </xdr:cNvSpPr>
      </xdr:nvSpPr>
      <xdr:spPr>
        <a:xfrm flipH="1">
          <a:off x="5886450" y="302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37</xdr:col>
      <xdr:colOff>0</xdr:colOff>
      <xdr:row>20</xdr:row>
      <xdr:rowOff>0</xdr:rowOff>
    </xdr:from>
    <xdr:to>
      <xdr:col>37</xdr:col>
      <xdr:colOff>0</xdr:colOff>
      <xdr:row>20</xdr:row>
      <xdr:rowOff>0</xdr:rowOff>
    </xdr:to>
    <xdr:sp>
      <xdr:nvSpPr>
        <xdr:cNvPr id="86" name="Line 108"/>
        <xdr:cNvSpPr>
          <a:spLocks/>
        </xdr:cNvSpPr>
      </xdr:nvSpPr>
      <xdr:spPr>
        <a:xfrm flipH="1">
          <a:off x="5886450" y="302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38</xdr:col>
      <xdr:colOff>85725</xdr:colOff>
      <xdr:row>6</xdr:row>
      <xdr:rowOff>0</xdr:rowOff>
    </xdr:from>
    <xdr:to>
      <xdr:col>42</xdr:col>
      <xdr:colOff>19050</xdr:colOff>
      <xdr:row>6</xdr:row>
      <xdr:rowOff>0</xdr:rowOff>
    </xdr:to>
    <xdr:sp>
      <xdr:nvSpPr>
        <xdr:cNvPr id="87" name="Line 110"/>
        <xdr:cNvSpPr>
          <a:spLocks/>
        </xdr:cNvSpPr>
      </xdr:nvSpPr>
      <xdr:spPr>
        <a:xfrm flipH="1">
          <a:off x="6067425" y="116205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85725</xdr:colOff>
      <xdr:row>23</xdr:row>
      <xdr:rowOff>0</xdr:rowOff>
    </xdr:from>
    <xdr:to>
      <xdr:col>4</xdr:col>
      <xdr:colOff>19050</xdr:colOff>
      <xdr:row>23</xdr:row>
      <xdr:rowOff>0</xdr:rowOff>
    </xdr:to>
    <xdr:sp>
      <xdr:nvSpPr>
        <xdr:cNvPr id="88" name="Line 112"/>
        <xdr:cNvSpPr>
          <a:spLocks/>
        </xdr:cNvSpPr>
      </xdr:nvSpPr>
      <xdr:spPr>
        <a:xfrm flipH="1">
          <a:off x="85725" y="3381375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18</xdr:col>
      <xdr:colOff>0</xdr:colOff>
      <xdr:row>23</xdr:row>
      <xdr:rowOff>0</xdr:rowOff>
    </xdr:from>
    <xdr:to>
      <xdr:col>18</xdr:col>
      <xdr:colOff>0</xdr:colOff>
      <xdr:row>23</xdr:row>
      <xdr:rowOff>0</xdr:rowOff>
    </xdr:to>
    <xdr:sp>
      <xdr:nvSpPr>
        <xdr:cNvPr id="89" name="Line 113"/>
        <xdr:cNvSpPr>
          <a:spLocks/>
        </xdr:cNvSpPr>
      </xdr:nvSpPr>
      <xdr:spPr>
        <a:xfrm flipH="1">
          <a:off x="2895600" y="3381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18</xdr:col>
      <xdr:colOff>0</xdr:colOff>
      <xdr:row>23</xdr:row>
      <xdr:rowOff>0</xdr:rowOff>
    </xdr:from>
    <xdr:to>
      <xdr:col>18</xdr:col>
      <xdr:colOff>0</xdr:colOff>
      <xdr:row>23</xdr:row>
      <xdr:rowOff>0</xdr:rowOff>
    </xdr:to>
    <xdr:sp>
      <xdr:nvSpPr>
        <xdr:cNvPr id="90" name="Line 114"/>
        <xdr:cNvSpPr>
          <a:spLocks/>
        </xdr:cNvSpPr>
      </xdr:nvSpPr>
      <xdr:spPr>
        <a:xfrm flipH="1">
          <a:off x="2895600" y="3381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18</xdr:col>
      <xdr:colOff>0</xdr:colOff>
      <xdr:row>23</xdr:row>
      <xdr:rowOff>0</xdr:rowOff>
    </xdr:from>
    <xdr:to>
      <xdr:col>18</xdr:col>
      <xdr:colOff>0</xdr:colOff>
      <xdr:row>23</xdr:row>
      <xdr:rowOff>0</xdr:rowOff>
    </xdr:to>
    <xdr:sp>
      <xdr:nvSpPr>
        <xdr:cNvPr id="91" name="Line 115"/>
        <xdr:cNvSpPr>
          <a:spLocks/>
        </xdr:cNvSpPr>
      </xdr:nvSpPr>
      <xdr:spPr>
        <a:xfrm flipH="1">
          <a:off x="2895600" y="3381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18</xdr:col>
      <xdr:colOff>0</xdr:colOff>
      <xdr:row>23</xdr:row>
      <xdr:rowOff>0</xdr:rowOff>
    </xdr:from>
    <xdr:to>
      <xdr:col>18</xdr:col>
      <xdr:colOff>0</xdr:colOff>
      <xdr:row>23</xdr:row>
      <xdr:rowOff>0</xdr:rowOff>
    </xdr:to>
    <xdr:sp>
      <xdr:nvSpPr>
        <xdr:cNvPr id="92" name="Line 116"/>
        <xdr:cNvSpPr>
          <a:spLocks/>
        </xdr:cNvSpPr>
      </xdr:nvSpPr>
      <xdr:spPr>
        <a:xfrm flipH="1">
          <a:off x="2895600" y="3381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85725</xdr:colOff>
      <xdr:row>23</xdr:row>
      <xdr:rowOff>0</xdr:rowOff>
    </xdr:from>
    <xdr:to>
      <xdr:col>23</xdr:col>
      <xdr:colOff>19050</xdr:colOff>
      <xdr:row>23</xdr:row>
      <xdr:rowOff>0</xdr:rowOff>
    </xdr:to>
    <xdr:sp>
      <xdr:nvSpPr>
        <xdr:cNvPr id="93" name="Line 117"/>
        <xdr:cNvSpPr>
          <a:spLocks/>
        </xdr:cNvSpPr>
      </xdr:nvSpPr>
      <xdr:spPr>
        <a:xfrm flipH="1">
          <a:off x="3076575" y="3381375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37</xdr:col>
      <xdr:colOff>0</xdr:colOff>
      <xdr:row>23</xdr:row>
      <xdr:rowOff>0</xdr:rowOff>
    </xdr:from>
    <xdr:to>
      <xdr:col>37</xdr:col>
      <xdr:colOff>0</xdr:colOff>
      <xdr:row>23</xdr:row>
      <xdr:rowOff>0</xdr:rowOff>
    </xdr:to>
    <xdr:sp>
      <xdr:nvSpPr>
        <xdr:cNvPr id="94" name="Line 118"/>
        <xdr:cNvSpPr>
          <a:spLocks/>
        </xdr:cNvSpPr>
      </xdr:nvSpPr>
      <xdr:spPr>
        <a:xfrm flipH="1">
          <a:off x="5886450" y="3381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37</xdr:col>
      <xdr:colOff>0</xdr:colOff>
      <xdr:row>23</xdr:row>
      <xdr:rowOff>0</xdr:rowOff>
    </xdr:from>
    <xdr:to>
      <xdr:col>37</xdr:col>
      <xdr:colOff>0</xdr:colOff>
      <xdr:row>23</xdr:row>
      <xdr:rowOff>0</xdr:rowOff>
    </xdr:to>
    <xdr:sp>
      <xdr:nvSpPr>
        <xdr:cNvPr id="95" name="Line 119"/>
        <xdr:cNvSpPr>
          <a:spLocks/>
        </xdr:cNvSpPr>
      </xdr:nvSpPr>
      <xdr:spPr>
        <a:xfrm flipH="1">
          <a:off x="5886450" y="3381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37</xdr:col>
      <xdr:colOff>0</xdr:colOff>
      <xdr:row>23</xdr:row>
      <xdr:rowOff>0</xdr:rowOff>
    </xdr:from>
    <xdr:to>
      <xdr:col>37</xdr:col>
      <xdr:colOff>0</xdr:colOff>
      <xdr:row>23</xdr:row>
      <xdr:rowOff>0</xdr:rowOff>
    </xdr:to>
    <xdr:sp>
      <xdr:nvSpPr>
        <xdr:cNvPr id="96" name="Line 120"/>
        <xdr:cNvSpPr>
          <a:spLocks/>
        </xdr:cNvSpPr>
      </xdr:nvSpPr>
      <xdr:spPr>
        <a:xfrm flipH="1">
          <a:off x="5886450" y="3381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37</xdr:col>
      <xdr:colOff>0</xdr:colOff>
      <xdr:row>23</xdr:row>
      <xdr:rowOff>0</xdr:rowOff>
    </xdr:from>
    <xdr:to>
      <xdr:col>37</xdr:col>
      <xdr:colOff>0</xdr:colOff>
      <xdr:row>23</xdr:row>
      <xdr:rowOff>0</xdr:rowOff>
    </xdr:to>
    <xdr:sp>
      <xdr:nvSpPr>
        <xdr:cNvPr id="97" name="Line 121"/>
        <xdr:cNvSpPr>
          <a:spLocks/>
        </xdr:cNvSpPr>
      </xdr:nvSpPr>
      <xdr:spPr>
        <a:xfrm flipH="1">
          <a:off x="5886450" y="3381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38</xdr:col>
      <xdr:colOff>85725</xdr:colOff>
      <xdr:row>23</xdr:row>
      <xdr:rowOff>0</xdr:rowOff>
    </xdr:from>
    <xdr:to>
      <xdr:col>42</xdr:col>
      <xdr:colOff>19050</xdr:colOff>
      <xdr:row>23</xdr:row>
      <xdr:rowOff>0</xdr:rowOff>
    </xdr:to>
    <xdr:sp>
      <xdr:nvSpPr>
        <xdr:cNvPr id="98" name="Line 122"/>
        <xdr:cNvSpPr>
          <a:spLocks/>
        </xdr:cNvSpPr>
      </xdr:nvSpPr>
      <xdr:spPr>
        <a:xfrm flipH="1">
          <a:off x="6067425" y="3381375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85725</xdr:colOff>
      <xdr:row>40</xdr:row>
      <xdr:rowOff>0</xdr:rowOff>
    </xdr:from>
    <xdr:to>
      <xdr:col>4</xdr:col>
      <xdr:colOff>19050</xdr:colOff>
      <xdr:row>40</xdr:row>
      <xdr:rowOff>0</xdr:rowOff>
    </xdr:to>
    <xdr:sp>
      <xdr:nvSpPr>
        <xdr:cNvPr id="99" name="Line 123"/>
        <xdr:cNvSpPr>
          <a:spLocks/>
        </xdr:cNvSpPr>
      </xdr:nvSpPr>
      <xdr:spPr>
        <a:xfrm flipH="1">
          <a:off x="85725" y="560070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18</xdr:col>
      <xdr:colOff>0</xdr:colOff>
      <xdr:row>40</xdr:row>
      <xdr:rowOff>0</xdr:rowOff>
    </xdr:from>
    <xdr:to>
      <xdr:col>18</xdr:col>
      <xdr:colOff>0</xdr:colOff>
      <xdr:row>40</xdr:row>
      <xdr:rowOff>0</xdr:rowOff>
    </xdr:to>
    <xdr:sp>
      <xdr:nvSpPr>
        <xdr:cNvPr id="100" name="Line 124"/>
        <xdr:cNvSpPr>
          <a:spLocks/>
        </xdr:cNvSpPr>
      </xdr:nvSpPr>
      <xdr:spPr>
        <a:xfrm flipH="1">
          <a:off x="2895600" y="5600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18</xdr:col>
      <xdr:colOff>0</xdr:colOff>
      <xdr:row>40</xdr:row>
      <xdr:rowOff>0</xdr:rowOff>
    </xdr:from>
    <xdr:to>
      <xdr:col>18</xdr:col>
      <xdr:colOff>0</xdr:colOff>
      <xdr:row>40</xdr:row>
      <xdr:rowOff>0</xdr:rowOff>
    </xdr:to>
    <xdr:sp>
      <xdr:nvSpPr>
        <xdr:cNvPr id="101" name="Line 125"/>
        <xdr:cNvSpPr>
          <a:spLocks/>
        </xdr:cNvSpPr>
      </xdr:nvSpPr>
      <xdr:spPr>
        <a:xfrm flipH="1">
          <a:off x="2895600" y="5600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18</xdr:col>
      <xdr:colOff>0</xdr:colOff>
      <xdr:row>40</xdr:row>
      <xdr:rowOff>0</xdr:rowOff>
    </xdr:from>
    <xdr:to>
      <xdr:col>18</xdr:col>
      <xdr:colOff>0</xdr:colOff>
      <xdr:row>40</xdr:row>
      <xdr:rowOff>0</xdr:rowOff>
    </xdr:to>
    <xdr:sp>
      <xdr:nvSpPr>
        <xdr:cNvPr id="102" name="Line 126"/>
        <xdr:cNvSpPr>
          <a:spLocks/>
        </xdr:cNvSpPr>
      </xdr:nvSpPr>
      <xdr:spPr>
        <a:xfrm flipH="1">
          <a:off x="2895600" y="5600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18</xdr:col>
      <xdr:colOff>0</xdr:colOff>
      <xdr:row>40</xdr:row>
      <xdr:rowOff>0</xdr:rowOff>
    </xdr:from>
    <xdr:to>
      <xdr:col>18</xdr:col>
      <xdr:colOff>0</xdr:colOff>
      <xdr:row>40</xdr:row>
      <xdr:rowOff>0</xdr:rowOff>
    </xdr:to>
    <xdr:sp>
      <xdr:nvSpPr>
        <xdr:cNvPr id="103" name="Line 127"/>
        <xdr:cNvSpPr>
          <a:spLocks/>
        </xdr:cNvSpPr>
      </xdr:nvSpPr>
      <xdr:spPr>
        <a:xfrm flipH="1">
          <a:off x="2895600" y="5600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85725</xdr:colOff>
      <xdr:row>40</xdr:row>
      <xdr:rowOff>0</xdr:rowOff>
    </xdr:from>
    <xdr:to>
      <xdr:col>23</xdr:col>
      <xdr:colOff>19050</xdr:colOff>
      <xdr:row>40</xdr:row>
      <xdr:rowOff>0</xdr:rowOff>
    </xdr:to>
    <xdr:sp>
      <xdr:nvSpPr>
        <xdr:cNvPr id="104" name="Line 128"/>
        <xdr:cNvSpPr>
          <a:spLocks/>
        </xdr:cNvSpPr>
      </xdr:nvSpPr>
      <xdr:spPr>
        <a:xfrm flipH="1">
          <a:off x="3076575" y="560070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37</xdr:col>
      <xdr:colOff>0</xdr:colOff>
      <xdr:row>40</xdr:row>
      <xdr:rowOff>0</xdr:rowOff>
    </xdr:from>
    <xdr:to>
      <xdr:col>37</xdr:col>
      <xdr:colOff>0</xdr:colOff>
      <xdr:row>40</xdr:row>
      <xdr:rowOff>0</xdr:rowOff>
    </xdr:to>
    <xdr:sp>
      <xdr:nvSpPr>
        <xdr:cNvPr id="105" name="Line 129"/>
        <xdr:cNvSpPr>
          <a:spLocks/>
        </xdr:cNvSpPr>
      </xdr:nvSpPr>
      <xdr:spPr>
        <a:xfrm flipH="1">
          <a:off x="5886450" y="5600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37</xdr:col>
      <xdr:colOff>0</xdr:colOff>
      <xdr:row>40</xdr:row>
      <xdr:rowOff>0</xdr:rowOff>
    </xdr:from>
    <xdr:to>
      <xdr:col>37</xdr:col>
      <xdr:colOff>0</xdr:colOff>
      <xdr:row>40</xdr:row>
      <xdr:rowOff>0</xdr:rowOff>
    </xdr:to>
    <xdr:sp>
      <xdr:nvSpPr>
        <xdr:cNvPr id="106" name="Line 130"/>
        <xdr:cNvSpPr>
          <a:spLocks/>
        </xdr:cNvSpPr>
      </xdr:nvSpPr>
      <xdr:spPr>
        <a:xfrm flipH="1">
          <a:off x="5886450" y="5600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37</xdr:col>
      <xdr:colOff>0</xdr:colOff>
      <xdr:row>40</xdr:row>
      <xdr:rowOff>0</xdr:rowOff>
    </xdr:from>
    <xdr:to>
      <xdr:col>37</xdr:col>
      <xdr:colOff>0</xdr:colOff>
      <xdr:row>40</xdr:row>
      <xdr:rowOff>0</xdr:rowOff>
    </xdr:to>
    <xdr:sp>
      <xdr:nvSpPr>
        <xdr:cNvPr id="107" name="Line 131"/>
        <xdr:cNvSpPr>
          <a:spLocks/>
        </xdr:cNvSpPr>
      </xdr:nvSpPr>
      <xdr:spPr>
        <a:xfrm flipH="1">
          <a:off x="5886450" y="5600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37</xdr:col>
      <xdr:colOff>0</xdr:colOff>
      <xdr:row>40</xdr:row>
      <xdr:rowOff>0</xdr:rowOff>
    </xdr:from>
    <xdr:to>
      <xdr:col>37</xdr:col>
      <xdr:colOff>0</xdr:colOff>
      <xdr:row>40</xdr:row>
      <xdr:rowOff>0</xdr:rowOff>
    </xdr:to>
    <xdr:sp>
      <xdr:nvSpPr>
        <xdr:cNvPr id="108" name="Line 132"/>
        <xdr:cNvSpPr>
          <a:spLocks/>
        </xdr:cNvSpPr>
      </xdr:nvSpPr>
      <xdr:spPr>
        <a:xfrm flipH="1">
          <a:off x="5886450" y="5600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38</xdr:col>
      <xdr:colOff>85725</xdr:colOff>
      <xdr:row>40</xdr:row>
      <xdr:rowOff>0</xdr:rowOff>
    </xdr:from>
    <xdr:to>
      <xdr:col>42</xdr:col>
      <xdr:colOff>19050</xdr:colOff>
      <xdr:row>40</xdr:row>
      <xdr:rowOff>0</xdr:rowOff>
    </xdr:to>
    <xdr:sp>
      <xdr:nvSpPr>
        <xdr:cNvPr id="109" name="Line 133"/>
        <xdr:cNvSpPr>
          <a:spLocks/>
        </xdr:cNvSpPr>
      </xdr:nvSpPr>
      <xdr:spPr>
        <a:xfrm flipH="1">
          <a:off x="6067425" y="560070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85725</xdr:colOff>
      <xdr:row>57</xdr:row>
      <xdr:rowOff>0</xdr:rowOff>
    </xdr:from>
    <xdr:to>
      <xdr:col>4</xdr:col>
      <xdr:colOff>19050</xdr:colOff>
      <xdr:row>57</xdr:row>
      <xdr:rowOff>0</xdr:rowOff>
    </xdr:to>
    <xdr:sp>
      <xdr:nvSpPr>
        <xdr:cNvPr id="110" name="Line 134"/>
        <xdr:cNvSpPr>
          <a:spLocks/>
        </xdr:cNvSpPr>
      </xdr:nvSpPr>
      <xdr:spPr>
        <a:xfrm flipH="1">
          <a:off x="85725" y="7820025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18</xdr:col>
      <xdr:colOff>0</xdr:colOff>
      <xdr:row>57</xdr:row>
      <xdr:rowOff>0</xdr:rowOff>
    </xdr:from>
    <xdr:to>
      <xdr:col>18</xdr:col>
      <xdr:colOff>0</xdr:colOff>
      <xdr:row>57</xdr:row>
      <xdr:rowOff>0</xdr:rowOff>
    </xdr:to>
    <xdr:sp>
      <xdr:nvSpPr>
        <xdr:cNvPr id="111" name="Line 135"/>
        <xdr:cNvSpPr>
          <a:spLocks/>
        </xdr:cNvSpPr>
      </xdr:nvSpPr>
      <xdr:spPr>
        <a:xfrm flipH="1">
          <a:off x="2895600" y="7820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18</xdr:col>
      <xdr:colOff>0</xdr:colOff>
      <xdr:row>57</xdr:row>
      <xdr:rowOff>0</xdr:rowOff>
    </xdr:from>
    <xdr:to>
      <xdr:col>18</xdr:col>
      <xdr:colOff>0</xdr:colOff>
      <xdr:row>57</xdr:row>
      <xdr:rowOff>0</xdr:rowOff>
    </xdr:to>
    <xdr:sp>
      <xdr:nvSpPr>
        <xdr:cNvPr id="112" name="Line 136"/>
        <xdr:cNvSpPr>
          <a:spLocks/>
        </xdr:cNvSpPr>
      </xdr:nvSpPr>
      <xdr:spPr>
        <a:xfrm flipH="1">
          <a:off x="2895600" y="7820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18</xdr:col>
      <xdr:colOff>0</xdr:colOff>
      <xdr:row>57</xdr:row>
      <xdr:rowOff>0</xdr:rowOff>
    </xdr:from>
    <xdr:to>
      <xdr:col>18</xdr:col>
      <xdr:colOff>0</xdr:colOff>
      <xdr:row>57</xdr:row>
      <xdr:rowOff>0</xdr:rowOff>
    </xdr:to>
    <xdr:sp>
      <xdr:nvSpPr>
        <xdr:cNvPr id="113" name="Line 137"/>
        <xdr:cNvSpPr>
          <a:spLocks/>
        </xdr:cNvSpPr>
      </xdr:nvSpPr>
      <xdr:spPr>
        <a:xfrm flipH="1">
          <a:off x="2895600" y="7820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18</xdr:col>
      <xdr:colOff>0</xdr:colOff>
      <xdr:row>57</xdr:row>
      <xdr:rowOff>0</xdr:rowOff>
    </xdr:from>
    <xdr:to>
      <xdr:col>18</xdr:col>
      <xdr:colOff>0</xdr:colOff>
      <xdr:row>57</xdr:row>
      <xdr:rowOff>0</xdr:rowOff>
    </xdr:to>
    <xdr:sp>
      <xdr:nvSpPr>
        <xdr:cNvPr id="114" name="Line 138"/>
        <xdr:cNvSpPr>
          <a:spLocks/>
        </xdr:cNvSpPr>
      </xdr:nvSpPr>
      <xdr:spPr>
        <a:xfrm flipH="1">
          <a:off x="2895600" y="7820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85725</xdr:colOff>
      <xdr:row>57</xdr:row>
      <xdr:rowOff>0</xdr:rowOff>
    </xdr:from>
    <xdr:to>
      <xdr:col>23</xdr:col>
      <xdr:colOff>19050</xdr:colOff>
      <xdr:row>57</xdr:row>
      <xdr:rowOff>0</xdr:rowOff>
    </xdr:to>
    <xdr:sp>
      <xdr:nvSpPr>
        <xdr:cNvPr id="115" name="Line 139"/>
        <xdr:cNvSpPr>
          <a:spLocks/>
        </xdr:cNvSpPr>
      </xdr:nvSpPr>
      <xdr:spPr>
        <a:xfrm flipH="1">
          <a:off x="3076575" y="7820025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37</xdr:col>
      <xdr:colOff>0</xdr:colOff>
      <xdr:row>57</xdr:row>
      <xdr:rowOff>0</xdr:rowOff>
    </xdr:from>
    <xdr:to>
      <xdr:col>37</xdr:col>
      <xdr:colOff>0</xdr:colOff>
      <xdr:row>57</xdr:row>
      <xdr:rowOff>0</xdr:rowOff>
    </xdr:to>
    <xdr:sp>
      <xdr:nvSpPr>
        <xdr:cNvPr id="116" name="Line 140"/>
        <xdr:cNvSpPr>
          <a:spLocks/>
        </xdr:cNvSpPr>
      </xdr:nvSpPr>
      <xdr:spPr>
        <a:xfrm flipH="1">
          <a:off x="5886450" y="7820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37</xdr:col>
      <xdr:colOff>0</xdr:colOff>
      <xdr:row>57</xdr:row>
      <xdr:rowOff>0</xdr:rowOff>
    </xdr:from>
    <xdr:to>
      <xdr:col>37</xdr:col>
      <xdr:colOff>0</xdr:colOff>
      <xdr:row>57</xdr:row>
      <xdr:rowOff>0</xdr:rowOff>
    </xdr:to>
    <xdr:sp>
      <xdr:nvSpPr>
        <xdr:cNvPr id="117" name="Line 141"/>
        <xdr:cNvSpPr>
          <a:spLocks/>
        </xdr:cNvSpPr>
      </xdr:nvSpPr>
      <xdr:spPr>
        <a:xfrm flipH="1">
          <a:off x="5886450" y="7820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37</xdr:col>
      <xdr:colOff>0</xdr:colOff>
      <xdr:row>57</xdr:row>
      <xdr:rowOff>0</xdr:rowOff>
    </xdr:from>
    <xdr:to>
      <xdr:col>37</xdr:col>
      <xdr:colOff>0</xdr:colOff>
      <xdr:row>57</xdr:row>
      <xdr:rowOff>0</xdr:rowOff>
    </xdr:to>
    <xdr:sp>
      <xdr:nvSpPr>
        <xdr:cNvPr id="118" name="Line 142"/>
        <xdr:cNvSpPr>
          <a:spLocks/>
        </xdr:cNvSpPr>
      </xdr:nvSpPr>
      <xdr:spPr>
        <a:xfrm flipH="1">
          <a:off x="5886450" y="7820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37</xdr:col>
      <xdr:colOff>0</xdr:colOff>
      <xdr:row>57</xdr:row>
      <xdr:rowOff>0</xdr:rowOff>
    </xdr:from>
    <xdr:to>
      <xdr:col>37</xdr:col>
      <xdr:colOff>0</xdr:colOff>
      <xdr:row>57</xdr:row>
      <xdr:rowOff>0</xdr:rowOff>
    </xdr:to>
    <xdr:sp>
      <xdr:nvSpPr>
        <xdr:cNvPr id="119" name="Line 143"/>
        <xdr:cNvSpPr>
          <a:spLocks/>
        </xdr:cNvSpPr>
      </xdr:nvSpPr>
      <xdr:spPr>
        <a:xfrm flipH="1">
          <a:off x="5886450" y="7820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38</xdr:col>
      <xdr:colOff>85725</xdr:colOff>
      <xdr:row>57</xdr:row>
      <xdr:rowOff>0</xdr:rowOff>
    </xdr:from>
    <xdr:to>
      <xdr:col>42</xdr:col>
      <xdr:colOff>19050</xdr:colOff>
      <xdr:row>57</xdr:row>
      <xdr:rowOff>0</xdr:rowOff>
    </xdr:to>
    <xdr:sp>
      <xdr:nvSpPr>
        <xdr:cNvPr id="120" name="Line 144"/>
        <xdr:cNvSpPr>
          <a:spLocks/>
        </xdr:cNvSpPr>
      </xdr:nvSpPr>
      <xdr:spPr>
        <a:xfrm flipH="1">
          <a:off x="6067425" y="7820025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85725</xdr:colOff>
      <xdr:row>74</xdr:row>
      <xdr:rowOff>0</xdr:rowOff>
    </xdr:from>
    <xdr:to>
      <xdr:col>4</xdr:col>
      <xdr:colOff>19050</xdr:colOff>
      <xdr:row>74</xdr:row>
      <xdr:rowOff>0</xdr:rowOff>
    </xdr:to>
    <xdr:sp>
      <xdr:nvSpPr>
        <xdr:cNvPr id="121" name="Line 145"/>
        <xdr:cNvSpPr>
          <a:spLocks/>
        </xdr:cNvSpPr>
      </xdr:nvSpPr>
      <xdr:spPr>
        <a:xfrm flipH="1">
          <a:off x="85725" y="1003935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18</xdr:col>
      <xdr:colOff>0</xdr:colOff>
      <xdr:row>74</xdr:row>
      <xdr:rowOff>0</xdr:rowOff>
    </xdr:from>
    <xdr:to>
      <xdr:col>18</xdr:col>
      <xdr:colOff>0</xdr:colOff>
      <xdr:row>74</xdr:row>
      <xdr:rowOff>0</xdr:rowOff>
    </xdr:to>
    <xdr:sp>
      <xdr:nvSpPr>
        <xdr:cNvPr id="122" name="Line 146"/>
        <xdr:cNvSpPr>
          <a:spLocks/>
        </xdr:cNvSpPr>
      </xdr:nvSpPr>
      <xdr:spPr>
        <a:xfrm flipH="1">
          <a:off x="2895600" y="10039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18</xdr:col>
      <xdr:colOff>0</xdr:colOff>
      <xdr:row>74</xdr:row>
      <xdr:rowOff>0</xdr:rowOff>
    </xdr:from>
    <xdr:to>
      <xdr:col>18</xdr:col>
      <xdr:colOff>0</xdr:colOff>
      <xdr:row>74</xdr:row>
      <xdr:rowOff>0</xdr:rowOff>
    </xdr:to>
    <xdr:sp>
      <xdr:nvSpPr>
        <xdr:cNvPr id="123" name="Line 147"/>
        <xdr:cNvSpPr>
          <a:spLocks/>
        </xdr:cNvSpPr>
      </xdr:nvSpPr>
      <xdr:spPr>
        <a:xfrm flipH="1">
          <a:off x="2895600" y="10039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18</xdr:col>
      <xdr:colOff>0</xdr:colOff>
      <xdr:row>74</xdr:row>
      <xdr:rowOff>0</xdr:rowOff>
    </xdr:from>
    <xdr:to>
      <xdr:col>18</xdr:col>
      <xdr:colOff>0</xdr:colOff>
      <xdr:row>74</xdr:row>
      <xdr:rowOff>0</xdr:rowOff>
    </xdr:to>
    <xdr:sp>
      <xdr:nvSpPr>
        <xdr:cNvPr id="124" name="Line 148"/>
        <xdr:cNvSpPr>
          <a:spLocks/>
        </xdr:cNvSpPr>
      </xdr:nvSpPr>
      <xdr:spPr>
        <a:xfrm flipH="1">
          <a:off x="2895600" y="10039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18</xdr:col>
      <xdr:colOff>0</xdr:colOff>
      <xdr:row>74</xdr:row>
      <xdr:rowOff>0</xdr:rowOff>
    </xdr:from>
    <xdr:to>
      <xdr:col>18</xdr:col>
      <xdr:colOff>0</xdr:colOff>
      <xdr:row>74</xdr:row>
      <xdr:rowOff>0</xdr:rowOff>
    </xdr:to>
    <xdr:sp>
      <xdr:nvSpPr>
        <xdr:cNvPr id="125" name="Line 149"/>
        <xdr:cNvSpPr>
          <a:spLocks/>
        </xdr:cNvSpPr>
      </xdr:nvSpPr>
      <xdr:spPr>
        <a:xfrm flipH="1">
          <a:off x="2895600" y="10039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85725</xdr:colOff>
      <xdr:row>74</xdr:row>
      <xdr:rowOff>0</xdr:rowOff>
    </xdr:from>
    <xdr:to>
      <xdr:col>23</xdr:col>
      <xdr:colOff>19050</xdr:colOff>
      <xdr:row>74</xdr:row>
      <xdr:rowOff>0</xdr:rowOff>
    </xdr:to>
    <xdr:sp>
      <xdr:nvSpPr>
        <xdr:cNvPr id="126" name="Line 150"/>
        <xdr:cNvSpPr>
          <a:spLocks/>
        </xdr:cNvSpPr>
      </xdr:nvSpPr>
      <xdr:spPr>
        <a:xfrm flipH="1">
          <a:off x="3076575" y="1003935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37</xdr:col>
      <xdr:colOff>0</xdr:colOff>
      <xdr:row>74</xdr:row>
      <xdr:rowOff>0</xdr:rowOff>
    </xdr:from>
    <xdr:to>
      <xdr:col>37</xdr:col>
      <xdr:colOff>0</xdr:colOff>
      <xdr:row>74</xdr:row>
      <xdr:rowOff>0</xdr:rowOff>
    </xdr:to>
    <xdr:sp>
      <xdr:nvSpPr>
        <xdr:cNvPr id="127" name="Line 151"/>
        <xdr:cNvSpPr>
          <a:spLocks/>
        </xdr:cNvSpPr>
      </xdr:nvSpPr>
      <xdr:spPr>
        <a:xfrm flipH="1">
          <a:off x="5886450" y="10039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37</xdr:col>
      <xdr:colOff>0</xdr:colOff>
      <xdr:row>74</xdr:row>
      <xdr:rowOff>0</xdr:rowOff>
    </xdr:from>
    <xdr:to>
      <xdr:col>37</xdr:col>
      <xdr:colOff>0</xdr:colOff>
      <xdr:row>74</xdr:row>
      <xdr:rowOff>0</xdr:rowOff>
    </xdr:to>
    <xdr:sp>
      <xdr:nvSpPr>
        <xdr:cNvPr id="128" name="Line 152"/>
        <xdr:cNvSpPr>
          <a:spLocks/>
        </xdr:cNvSpPr>
      </xdr:nvSpPr>
      <xdr:spPr>
        <a:xfrm flipH="1">
          <a:off x="5886450" y="10039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37</xdr:col>
      <xdr:colOff>0</xdr:colOff>
      <xdr:row>74</xdr:row>
      <xdr:rowOff>0</xdr:rowOff>
    </xdr:from>
    <xdr:to>
      <xdr:col>37</xdr:col>
      <xdr:colOff>0</xdr:colOff>
      <xdr:row>74</xdr:row>
      <xdr:rowOff>0</xdr:rowOff>
    </xdr:to>
    <xdr:sp>
      <xdr:nvSpPr>
        <xdr:cNvPr id="129" name="Line 153"/>
        <xdr:cNvSpPr>
          <a:spLocks/>
        </xdr:cNvSpPr>
      </xdr:nvSpPr>
      <xdr:spPr>
        <a:xfrm flipH="1">
          <a:off x="5886450" y="10039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37</xdr:col>
      <xdr:colOff>0</xdr:colOff>
      <xdr:row>74</xdr:row>
      <xdr:rowOff>0</xdr:rowOff>
    </xdr:from>
    <xdr:to>
      <xdr:col>37</xdr:col>
      <xdr:colOff>0</xdr:colOff>
      <xdr:row>74</xdr:row>
      <xdr:rowOff>0</xdr:rowOff>
    </xdr:to>
    <xdr:sp>
      <xdr:nvSpPr>
        <xdr:cNvPr id="130" name="Line 154"/>
        <xdr:cNvSpPr>
          <a:spLocks/>
        </xdr:cNvSpPr>
      </xdr:nvSpPr>
      <xdr:spPr>
        <a:xfrm flipH="1">
          <a:off x="5886450" y="10039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38</xdr:col>
      <xdr:colOff>85725</xdr:colOff>
      <xdr:row>74</xdr:row>
      <xdr:rowOff>0</xdr:rowOff>
    </xdr:from>
    <xdr:to>
      <xdr:col>42</xdr:col>
      <xdr:colOff>19050</xdr:colOff>
      <xdr:row>74</xdr:row>
      <xdr:rowOff>0</xdr:rowOff>
    </xdr:to>
    <xdr:sp>
      <xdr:nvSpPr>
        <xdr:cNvPr id="131" name="Line 155"/>
        <xdr:cNvSpPr>
          <a:spLocks/>
        </xdr:cNvSpPr>
      </xdr:nvSpPr>
      <xdr:spPr>
        <a:xfrm flipH="1">
          <a:off x="6067425" y="1003935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85725</xdr:colOff>
      <xdr:row>95</xdr:row>
      <xdr:rowOff>0</xdr:rowOff>
    </xdr:from>
    <xdr:to>
      <xdr:col>4</xdr:col>
      <xdr:colOff>19050</xdr:colOff>
      <xdr:row>95</xdr:row>
      <xdr:rowOff>0</xdr:rowOff>
    </xdr:to>
    <xdr:sp>
      <xdr:nvSpPr>
        <xdr:cNvPr id="132" name="Line 287"/>
        <xdr:cNvSpPr>
          <a:spLocks/>
        </xdr:cNvSpPr>
      </xdr:nvSpPr>
      <xdr:spPr>
        <a:xfrm flipH="1">
          <a:off x="85725" y="13154025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18</xdr:col>
      <xdr:colOff>0</xdr:colOff>
      <xdr:row>95</xdr:row>
      <xdr:rowOff>0</xdr:rowOff>
    </xdr:from>
    <xdr:to>
      <xdr:col>18</xdr:col>
      <xdr:colOff>0</xdr:colOff>
      <xdr:row>95</xdr:row>
      <xdr:rowOff>0</xdr:rowOff>
    </xdr:to>
    <xdr:sp>
      <xdr:nvSpPr>
        <xdr:cNvPr id="133" name="Line 288"/>
        <xdr:cNvSpPr>
          <a:spLocks/>
        </xdr:cNvSpPr>
      </xdr:nvSpPr>
      <xdr:spPr>
        <a:xfrm flipH="1">
          <a:off x="2895600" y="1315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18</xdr:col>
      <xdr:colOff>0</xdr:colOff>
      <xdr:row>95</xdr:row>
      <xdr:rowOff>0</xdr:rowOff>
    </xdr:from>
    <xdr:to>
      <xdr:col>18</xdr:col>
      <xdr:colOff>0</xdr:colOff>
      <xdr:row>95</xdr:row>
      <xdr:rowOff>0</xdr:rowOff>
    </xdr:to>
    <xdr:sp>
      <xdr:nvSpPr>
        <xdr:cNvPr id="134" name="Line 289"/>
        <xdr:cNvSpPr>
          <a:spLocks/>
        </xdr:cNvSpPr>
      </xdr:nvSpPr>
      <xdr:spPr>
        <a:xfrm flipH="1">
          <a:off x="2895600" y="1315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18</xdr:col>
      <xdr:colOff>0</xdr:colOff>
      <xdr:row>109</xdr:row>
      <xdr:rowOff>0</xdr:rowOff>
    </xdr:from>
    <xdr:to>
      <xdr:col>18</xdr:col>
      <xdr:colOff>0</xdr:colOff>
      <xdr:row>109</xdr:row>
      <xdr:rowOff>0</xdr:rowOff>
    </xdr:to>
    <xdr:sp>
      <xdr:nvSpPr>
        <xdr:cNvPr id="135" name="Line 290"/>
        <xdr:cNvSpPr>
          <a:spLocks/>
        </xdr:cNvSpPr>
      </xdr:nvSpPr>
      <xdr:spPr>
        <a:xfrm flipH="1">
          <a:off x="2895600" y="1502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18</xdr:col>
      <xdr:colOff>0</xdr:colOff>
      <xdr:row>109</xdr:row>
      <xdr:rowOff>0</xdr:rowOff>
    </xdr:from>
    <xdr:to>
      <xdr:col>18</xdr:col>
      <xdr:colOff>0</xdr:colOff>
      <xdr:row>109</xdr:row>
      <xdr:rowOff>0</xdr:rowOff>
    </xdr:to>
    <xdr:sp>
      <xdr:nvSpPr>
        <xdr:cNvPr id="136" name="Line 291"/>
        <xdr:cNvSpPr>
          <a:spLocks/>
        </xdr:cNvSpPr>
      </xdr:nvSpPr>
      <xdr:spPr>
        <a:xfrm flipH="1">
          <a:off x="2895600" y="1502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18</xdr:col>
      <xdr:colOff>0</xdr:colOff>
      <xdr:row>109</xdr:row>
      <xdr:rowOff>0</xdr:rowOff>
    </xdr:from>
    <xdr:to>
      <xdr:col>18</xdr:col>
      <xdr:colOff>0</xdr:colOff>
      <xdr:row>109</xdr:row>
      <xdr:rowOff>0</xdr:rowOff>
    </xdr:to>
    <xdr:sp>
      <xdr:nvSpPr>
        <xdr:cNvPr id="137" name="Line 292"/>
        <xdr:cNvSpPr>
          <a:spLocks/>
        </xdr:cNvSpPr>
      </xdr:nvSpPr>
      <xdr:spPr>
        <a:xfrm flipH="1">
          <a:off x="2895600" y="1502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18</xdr:col>
      <xdr:colOff>0</xdr:colOff>
      <xdr:row>109</xdr:row>
      <xdr:rowOff>0</xdr:rowOff>
    </xdr:from>
    <xdr:to>
      <xdr:col>18</xdr:col>
      <xdr:colOff>0</xdr:colOff>
      <xdr:row>109</xdr:row>
      <xdr:rowOff>0</xdr:rowOff>
    </xdr:to>
    <xdr:sp>
      <xdr:nvSpPr>
        <xdr:cNvPr id="138" name="Line 293"/>
        <xdr:cNvSpPr>
          <a:spLocks/>
        </xdr:cNvSpPr>
      </xdr:nvSpPr>
      <xdr:spPr>
        <a:xfrm flipH="1">
          <a:off x="2895600" y="1502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18</xdr:col>
      <xdr:colOff>0</xdr:colOff>
      <xdr:row>109</xdr:row>
      <xdr:rowOff>0</xdr:rowOff>
    </xdr:from>
    <xdr:to>
      <xdr:col>18</xdr:col>
      <xdr:colOff>0</xdr:colOff>
      <xdr:row>109</xdr:row>
      <xdr:rowOff>0</xdr:rowOff>
    </xdr:to>
    <xdr:sp>
      <xdr:nvSpPr>
        <xdr:cNvPr id="139" name="Line 294"/>
        <xdr:cNvSpPr>
          <a:spLocks/>
        </xdr:cNvSpPr>
      </xdr:nvSpPr>
      <xdr:spPr>
        <a:xfrm flipH="1">
          <a:off x="2895600" y="1502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18</xdr:col>
      <xdr:colOff>0</xdr:colOff>
      <xdr:row>109</xdr:row>
      <xdr:rowOff>0</xdr:rowOff>
    </xdr:from>
    <xdr:to>
      <xdr:col>18</xdr:col>
      <xdr:colOff>0</xdr:colOff>
      <xdr:row>109</xdr:row>
      <xdr:rowOff>0</xdr:rowOff>
    </xdr:to>
    <xdr:sp>
      <xdr:nvSpPr>
        <xdr:cNvPr id="140" name="Line 295"/>
        <xdr:cNvSpPr>
          <a:spLocks/>
        </xdr:cNvSpPr>
      </xdr:nvSpPr>
      <xdr:spPr>
        <a:xfrm flipH="1">
          <a:off x="2895600" y="1502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18</xdr:col>
      <xdr:colOff>0</xdr:colOff>
      <xdr:row>95</xdr:row>
      <xdr:rowOff>0</xdr:rowOff>
    </xdr:from>
    <xdr:to>
      <xdr:col>18</xdr:col>
      <xdr:colOff>0</xdr:colOff>
      <xdr:row>95</xdr:row>
      <xdr:rowOff>0</xdr:rowOff>
    </xdr:to>
    <xdr:sp>
      <xdr:nvSpPr>
        <xdr:cNvPr id="141" name="Line 296"/>
        <xdr:cNvSpPr>
          <a:spLocks/>
        </xdr:cNvSpPr>
      </xdr:nvSpPr>
      <xdr:spPr>
        <a:xfrm flipH="1">
          <a:off x="2895600" y="1315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18</xdr:col>
      <xdr:colOff>0</xdr:colOff>
      <xdr:row>95</xdr:row>
      <xdr:rowOff>0</xdr:rowOff>
    </xdr:from>
    <xdr:to>
      <xdr:col>18</xdr:col>
      <xdr:colOff>0</xdr:colOff>
      <xdr:row>95</xdr:row>
      <xdr:rowOff>0</xdr:rowOff>
    </xdr:to>
    <xdr:sp>
      <xdr:nvSpPr>
        <xdr:cNvPr id="142" name="Line 297"/>
        <xdr:cNvSpPr>
          <a:spLocks/>
        </xdr:cNvSpPr>
      </xdr:nvSpPr>
      <xdr:spPr>
        <a:xfrm flipH="1">
          <a:off x="2895600" y="1315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18</xdr:col>
      <xdr:colOff>0</xdr:colOff>
      <xdr:row>109</xdr:row>
      <xdr:rowOff>0</xdr:rowOff>
    </xdr:from>
    <xdr:to>
      <xdr:col>18</xdr:col>
      <xdr:colOff>0</xdr:colOff>
      <xdr:row>109</xdr:row>
      <xdr:rowOff>0</xdr:rowOff>
    </xdr:to>
    <xdr:sp>
      <xdr:nvSpPr>
        <xdr:cNvPr id="143" name="Line 298"/>
        <xdr:cNvSpPr>
          <a:spLocks/>
        </xdr:cNvSpPr>
      </xdr:nvSpPr>
      <xdr:spPr>
        <a:xfrm flipH="1">
          <a:off x="2895600" y="1502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18</xdr:col>
      <xdr:colOff>0</xdr:colOff>
      <xdr:row>109</xdr:row>
      <xdr:rowOff>0</xdr:rowOff>
    </xdr:from>
    <xdr:to>
      <xdr:col>18</xdr:col>
      <xdr:colOff>0</xdr:colOff>
      <xdr:row>109</xdr:row>
      <xdr:rowOff>0</xdr:rowOff>
    </xdr:to>
    <xdr:sp>
      <xdr:nvSpPr>
        <xdr:cNvPr id="144" name="Line 299"/>
        <xdr:cNvSpPr>
          <a:spLocks/>
        </xdr:cNvSpPr>
      </xdr:nvSpPr>
      <xdr:spPr>
        <a:xfrm flipH="1">
          <a:off x="2895600" y="1502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18</xdr:col>
      <xdr:colOff>0</xdr:colOff>
      <xdr:row>109</xdr:row>
      <xdr:rowOff>0</xdr:rowOff>
    </xdr:from>
    <xdr:to>
      <xdr:col>18</xdr:col>
      <xdr:colOff>0</xdr:colOff>
      <xdr:row>109</xdr:row>
      <xdr:rowOff>0</xdr:rowOff>
    </xdr:to>
    <xdr:sp>
      <xdr:nvSpPr>
        <xdr:cNvPr id="145" name="Line 300"/>
        <xdr:cNvSpPr>
          <a:spLocks/>
        </xdr:cNvSpPr>
      </xdr:nvSpPr>
      <xdr:spPr>
        <a:xfrm flipH="1">
          <a:off x="2895600" y="1502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18</xdr:col>
      <xdr:colOff>0</xdr:colOff>
      <xdr:row>109</xdr:row>
      <xdr:rowOff>0</xdr:rowOff>
    </xdr:from>
    <xdr:to>
      <xdr:col>18</xdr:col>
      <xdr:colOff>0</xdr:colOff>
      <xdr:row>109</xdr:row>
      <xdr:rowOff>0</xdr:rowOff>
    </xdr:to>
    <xdr:sp>
      <xdr:nvSpPr>
        <xdr:cNvPr id="146" name="Line 301"/>
        <xdr:cNvSpPr>
          <a:spLocks/>
        </xdr:cNvSpPr>
      </xdr:nvSpPr>
      <xdr:spPr>
        <a:xfrm flipH="1">
          <a:off x="2895600" y="1502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18</xdr:col>
      <xdr:colOff>0</xdr:colOff>
      <xdr:row>109</xdr:row>
      <xdr:rowOff>0</xdr:rowOff>
    </xdr:from>
    <xdr:to>
      <xdr:col>18</xdr:col>
      <xdr:colOff>0</xdr:colOff>
      <xdr:row>109</xdr:row>
      <xdr:rowOff>0</xdr:rowOff>
    </xdr:to>
    <xdr:sp>
      <xdr:nvSpPr>
        <xdr:cNvPr id="147" name="Line 302"/>
        <xdr:cNvSpPr>
          <a:spLocks/>
        </xdr:cNvSpPr>
      </xdr:nvSpPr>
      <xdr:spPr>
        <a:xfrm flipH="1">
          <a:off x="2895600" y="1502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18</xdr:col>
      <xdr:colOff>0</xdr:colOff>
      <xdr:row>109</xdr:row>
      <xdr:rowOff>0</xdr:rowOff>
    </xdr:from>
    <xdr:to>
      <xdr:col>18</xdr:col>
      <xdr:colOff>0</xdr:colOff>
      <xdr:row>109</xdr:row>
      <xdr:rowOff>0</xdr:rowOff>
    </xdr:to>
    <xdr:sp>
      <xdr:nvSpPr>
        <xdr:cNvPr id="148" name="Line 303"/>
        <xdr:cNvSpPr>
          <a:spLocks/>
        </xdr:cNvSpPr>
      </xdr:nvSpPr>
      <xdr:spPr>
        <a:xfrm flipH="1">
          <a:off x="2895600" y="1502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18</xdr:col>
      <xdr:colOff>0</xdr:colOff>
      <xdr:row>109</xdr:row>
      <xdr:rowOff>0</xdr:rowOff>
    </xdr:from>
    <xdr:to>
      <xdr:col>18</xdr:col>
      <xdr:colOff>0</xdr:colOff>
      <xdr:row>109</xdr:row>
      <xdr:rowOff>0</xdr:rowOff>
    </xdr:to>
    <xdr:sp>
      <xdr:nvSpPr>
        <xdr:cNvPr id="149" name="Line 304"/>
        <xdr:cNvSpPr>
          <a:spLocks/>
        </xdr:cNvSpPr>
      </xdr:nvSpPr>
      <xdr:spPr>
        <a:xfrm flipH="1">
          <a:off x="2895600" y="1502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18</xdr:col>
      <xdr:colOff>0</xdr:colOff>
      <xdr:row>109</xdr:row>
      <xdr:rowOff>0</xdr:rowOff>
    </xdr:from>
    <xdr:to>
      <xdr:col>18</xdr:col>
      <xdr:colOff>0</xdr:colOff>
      <xdr:row>109</xdr:row>
      <xdr:rowOff>0</xdr:rowOff>
    </xdr:to>
    <xdr:sp>
      <xdr:nvSpPr>
        <xdr:cNvPr id="150" name="Line 305"/>
        <xdr:cNvSpPr>
          <a:spLocks/>
        </xdr:cNvSpPr>
      </xdr:nvSpPr>
      <xdr:spPr>
        <a:xfrm flipH="1">
          <a:off x="2895600" y="1502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18</xdr:col>
      <xdr:colOff>0</xdr:colOff>
      <xdr:row>109</xdr:row>
      <xdr:rowOff>0</xdr:rowOff>
    </xdr:from>
    <xdr:to>
      <xdr:col>18</xdr:col>
      <xdr:colOff>0</xdr:colOff>
      <xdr:row>109</xdr:row>
      <xdr:rowOff>0</xdr:rowOff>
    </xdr:to>
    <xdr:sp>
      <xdr:nvSpPr>
        <xdr:cNvPr id="151" name="Line 306"/>
        <xdr:cNvSpPr>
          <a:spLocks/>
        </xdr:cNvSpPr>
      </xdr:nvSpPr>
      <xdr:spPr>
        <a:xfrm flipH="1">
          <a:off x="2895600" y="1502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18</xdr:col>
      <xdr:colOff>0</xdr:colOff>
      <xdr:row>109</xdr:row>
      <xdr:rowOff>0</xdr:rowOff>
    </xdr:from>
    <xdr:to>
      <xdr:col>18</xdr:col>
      <xdr:colOff>0</xdr:colOff>
      <xdr:row>109</xdr:row>
      <xdr:rowOff>0</xdr:rowOff>
    </xdr:to>
    <xdr:sp>
      <xdr:nvSpPr>
        <xdr:cNvPr id="152" name="Line 307"/>
        <xdr:cNvSpPr>
          <a:spLocks/>
        </xdr:cNvSpPr>
      </xdr:nvSpPr>
      <xdr:spPr>
        <a:xfrm flipH="1">
          <a:off x="2895600" y="1502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18</xdr:col>
      <xdr:colOff>0</xdr:colOff>
      <xdr:row>109</xdr:row>
      <xdr:rowOff>0</xdr:rowOff>
    </xdr:from>
    <xdr:to>
      <xdr:col>18</xdr:col>
      <xdr:colOff>0</xdr:colOff>
      <xdr:row>109</xdr:row>
      <xdr:rowOff>0</xdr:rowOff>
    </xdr:to>
    <xdr:sp>
      <xdr:nvSpPr>
        <xdr:cNvPr id="153" name="Line 308"/>
        <xdr:cNvSpPr>
          <a:spLocks/>
        </xdr:cNvSpPr>
      </xdr:nvSpPr>
      <xdr:spPr>
        <a:xfrm flipH="1">
          <a:off x="2895600" y="1502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18</xdr:col>
      <xdr:colOff>0</xdr:colOff>
      <xdr:row>109</xdr:row>
      <xdr:rowOff>0</xdr:rowOff>
    </xdr:from>
    <xdr:to>
      <xdr:col>18</xdr:col>
      <xdr:colOff>0</xdr:colOff>
      <xdr:row>109</xdr:row>
      <xdr:rowOff>0</xdr:rowOff>
    </xdr:to>
    <xdr:sp>
      <xdr:nvSpPr>
        <xdr:cNvPr id="154" name="Line 309"/>
        <xdr:cNvSpPr>
          <a:spLocks/>
        </xdr:cNvSpPr>
      </xdr:nvSpPr>
      <xdr:spPr>
        <a:xfrm flipH="1">
          <a:off x="2895600" y="1502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18</xdr:col>
      <xdr:colOff>0</xdr:colOff>
      <xdr:row>109</xdr:row>
      <xdr:rowOff>0</xdr:rowOff>
    </xdr:from>
    <xdr:to>
      <xdr:col>18</xdr:col>
      <xdr:colOff>0</xdr:colOff>
      <xdr:row>109</xdr:row>
      <xdr:rowOff>0</xdr:rowOff>
    </xdr:to>
    <xdr:sp>
      <xdr:nvSpPr>
        <xdr:cNvPr id="155" name="Line 310"/>
        <xdr:cNvSpPr>
          <a:spLocks/>
        </xdr:cNvSpPr>
      </xdr:nvSpPr>
      <xdr:spPr>
        <a:xfrm flipH="1">
          <a:off x="2895600" y="1502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18</xdr:col>
      <xdr:colOff>0</xdr:colOff>
      <xdr:row>109</xdr:row>
      <xdr:rowOff>0</xdr:rowOff>
    </xdr:from>
    <xdr:to>
      <xdr:col>18</xdr:col>
      <xdr:colOff>0</xdr:colOff>
      <xdr:row>109</xdr:row>
      <xdr:rowOff>0</xdr:rowOff>
    </xdr:to>
    <xdr:sp>
      <xdr:nvSpPr>
        <xdr:cNvPr id="156" name="Line 311"/>
        <xdr:cNvSpPr>
          <a:spLocks/>
        </xdr:cNvSpPr>
      </xdr:nvSpPr>
      <xdr:spPr>
        <a:xfrm flipH="1">
          <a:off x="2895600" y="1502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18</xdr:col>
      <xdr:colOff>0</xdr:colOff>
      <xdr:row>109</xdr:row>
      <xdr:rowOff>0</xdr:rowOff>
    </xdr:from>
    <xdr:to>
      <xdr:col>18</xdr:col>
      <xdr:colOff>0</xdr:colOff>
      <xdr:row>109</xdr:row>
      <xdr:rowOff>0</xdr:rowOff>
    </xdr:to>
    <xdr:sp>
      <xdr:nvSpPr>
        <xdr:cNvPr id="157" name="Line 312"/>
        <xdr:cNvSpPr>
          <a:spLocks/>
        </xdr:cNvSpPr>
      </xdr:nvSpPr>
      <xdr:spPr>
        <a:xfrm flipH="1">
          <a:off x="2895600" y="1502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18</xdr:col>
      <xdr:colOff>0</xdr:colOff>
      <xdr:row>109</xdr:row>
      <xdr:rowOff>0</xdr:rowOff>
    </xdr:from>
    <xdr:to>
      <xdr:col>18</xdr:col>
      <xdr:colOff>0</xdr:colOff>
      <xdr:row>109</xdr:row>
      <xdr:rowOff>0</xdr:rowOff>
    </xdr:to>
    <xdr:sp>
      <xdr:nvSpPr>
        <xdr:cNvPr id="158" name="Line 313"/>
        <xdr:cNvSpPr>
          <a:spLocks/>
        </xdr:cNvSpPr>
      </xdr:nvSpPr>
      <xdr:spPr>
        <a:xfrm flipH="1">
          <a:off x="2895600" y="1502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18</xdr:col>
      <xdr:colOff>0</xdr:colOff>
      <xdr:row>109</xdr:row>
      <xdr:rowOff>0</xdr:rowOff>
    </xdr:from>
    <xdr:to>
      <xdr:col>18</xdr:col>
      <xdr:colOff>0</xdr:colOff>
      <xdr:row>109</xdr:row>
      <xdr:rowOff>0</xdr:rowOff>
    </xdr:to>
    <xdr:sp>
      <xdr:nvSpPr>
        <xdr:cNvPr id="159" name="Line 314"/>
        <xdr:cNvSpPr>
          <a:spLocks/>
        </xdr:cNvSpPr>
      </xdr:nvSpPr>
      <xdr:spPr>
        <a:xfrm flipH="1">
          <a:off x="2895600" y="1502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18</xdr:col>
      <xdr:colOff>0</xdr:colOff>
      <xdr:row>109</xdr:row>
      <xdr:rowOff>0</xdr:rowOff>
    </xdr:from>
    <xdr:to>
      <xdr:col>18</xdr:col>
      <xdr:colOff>0</xdr:colOff>
      <xdr:row>109</xdr:row>
      <xdr:rowOff>0</xdr:rowOff>
    </xdr:to>
    <xdr:sp>
      <xdr:nvSpPr>
        <xdr:cNvPr id="160" name="Line 315"/>
        <xdr:cNvSpPr>
          <a:spLocks/>
        </xdr:cNvSpPr>
      </xdr:nvSpPr>
      <xdr:spPr>
        <a:xfrm flipH="1">
          <a:off x="2895600" y="1502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18</xdr:col>
      <xdr:colOff>0</xdr:colOff>
      <xdr:row>109</xdr:row>
      <xdr:rowOff>0</xdr:rowOff>
    </xdr:from>
    <xdr:to>
      <xdr:col>18</xdr:col>
      <xdr:colOff>0</xdr:colOff>
      <xdr:row>109</xdr:row>
      <xdr:rowOff>0</xdr:rowOff>
    </xdr:to>
    <xdr:sp>
      <xdr:nvSpPr>
        <xdr:cNvPr id="161" name="Line 316"/>
        <xdr:cNvSpPr>
          <a:spLocks/>
        </xdr:cNvSpPr>
      </xdr:nvSpPr>
      <xdr:spPr>
        <a:xfrm flipH="1">
          <a:off x="2895600" y="1502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18</xdr:col>
      <xdr:colOff>0</xdr:colOff>
      <xdr:row>109</xdr:row>
      <xdr:rowOff>0</xdr:rowOff>
    </xdr:from>
    <xdr:to>
      <xdr:col>18</xdr:col>
      <xdr:colOff>0</xdr:colOff>
      <xdr:row>109</xdr:row>
      <xdr:rowOff>0</xdr:rowOff>
    </xdr:to>
    <xdr:sp>
      <xdr:nvSpPr>
        <xdr:cNvPr id="162" name="Line 317"/>
        <xdr:cNvSpPr>
          <a:spLocks/>
        </xdr:cNvSpPr>
      </xdr:nvSpPr>
      <xdr:spPr>
        <a:xfrm flipH="1">
          <a:off x="2895600" y="1502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18</xdr:col>
      <xdr:colOff>0</xdr:colOff>
      <xdr:row>109</xdr:row>
      <xdr:rowOff>0</xdr:rowOff>
    </xdr:from>
    <xdr:to>
      <xdr:col>18</xdr:col>
      <xdr:colOff>0</xdr:colOff>
      <xdr:row>109</xdr:row>
      <xdr:rowOff>0</xdr:rowOff>
    </xdr:to>
    <xdr:sp>
      <xdr:nvSpPr>
        <xdr:cNvPr id="163" name="Line 318"/>
        <xdr:cNvSpPr>
          <a:spLocks/>
        </xdr:cNvSpPr>
      </xdr:nvSpPr>
      <xdr:spPr>
        <a:xfrm flipH="1">
          <a:off x="2895600" y="1502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18</xdr:col>
      <xdr:colOff>0</xdr:colOff>
      <xdr:row>109</xdr:row>
      <xdr:rowOff>0</xdr:rowOff>
    </xdr:from>
    <xdr:to>
      <xdr:col>18</xdr:col>
      <xdr:colOff>0</xdr:colOff>
      <xdr:row>109</xdr:row>
      <xdr:rowOff>0</xdr:rowOff>
    </xdr:to>
    <xdr:sp>
      <xdr:nvSpPr>
        <xdr:cNvPr id="164" name="Line 319"/>
        <xdr:cNvSpPr>
          <a:spLocks/>
        </xdr:cNvSpPr>
      </xdr:nvSpPr>
      <xdr:spPr>
        <a:xfrm flipH="1">
          <a:off x="2895600" y="1502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18</xdr:col>
      <xdr:colOff>0</xdr:colOff>
      <xdr:row>109</xdr:row>
      <xdr:rowOff>0</xdr:rowOff>
    </xdr:from>
    <xdr:to>
      <xdr:col>18</xdr:col>
      <xdr:colOff>0</xdr:colOff>
      <xdr:row>109</xdr:row>
      <xdr:rowOff>0</xdr:rowOff>
    </xdr:to>
    <xdr:sp>
      <xdr:nvSpPr>
        <xdr:cNvPr id="165" name="Line 320"/>
        <xdr:cNvSpPr>
          <a:spLocks/>
        </xdr:cNvSpPr>
      </xdr:nvSpPr>
      <xdr:spPr>
        <a:xfrm flipH="1">
          <a:off x="2895600" y="1502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18</xdr:col>
      <xdr:colOff>0</xdr:colOff>
      <xdr:row>109</xdr:row>
      <xdr:rowOff>0</xdr:rowOff>
    </xdr:from>
    <xdr:to>
      <xdr:col>18</xdr:col>
      <xdr:colOff>0</xdr:colOff>
      <xdr:row>109</xdr:row>
      <xdr:rowOff>0</xdr:rowOff>
    </xdr:to>
    <xdr:sp>
      <xdr:nvSpPr>
        <xdr:cNvPr id="166" name="Line 321"/>
        <xdr:cNvSpPr>
          <a:spLocks/>
        </xdr:cNvSpPr>
      </xdr:nvSpPr>
      <xdr:spPr>
        <a:xfrm flipH="1">
          <a:off x="2895600" y="1502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18</xdr:col>
      <xdr:colOff>0</xdr:colOff>
      <xdr:row>109</xdr:row>
      <xdr:rowOff>0</xdr:rowOff>
    </xdr:from>
    <xdr:to>
      <xdr:col>18</xdr:col>
      <xdr:colOff>0</xdr:colOff>
      <xdr:row>109</xdr:row>
      <xdr:rowOff>0</xdr:rowOff>
    </xdr:to>
    <xdr:sp>
      <xdr:nvSpPr>
        <xdr:cNvPr id="167" name="Line 322"/>
        <xdr:cNvSpPr>
          <a:spLocks/>
        </xdr:cNvSpPr>
      </xdr:nvSpPr>
      <xdr:spPr>
        <a:xfrm flipH="1">
          <a:off x="2895600" y="1502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18</xdr:col>
      <xdr:colOff>0</xdr:colOff>
      <xdr:row>109</xdr:row>
      <xdr:rowOff>0</xdr:rowOff>
    </xdr:from>
    <xdr:to>
      <xdr:col>18</xdr:col>
      <xdr:colOff>0</xdr:colOff>
      <xdr:row>109</xdr:row>
      <xdr:rowOff>0</xdr:rowOff>
    </xdr:to>
    <xdr:sp>
      <xdr:nvSpPr>
        <xdr:cNvPr id="168" name="Line 323"/>
        <xdr:cNvSpPr>
          <a:spLocks/>
        </xdr:cNvSpPr>
      </xdr:nvSpPr>
      <xdr:spPr>
        <a:xfrm flipH="1">
          <a:off x="2895600" y="1502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18</xdr:col>
      <xdr:colOff>0</xdr:colOff>
      <xdr:row>109</xdr:row>
      <xdr:rowOff>0</xdr:rowOff>
    </xdr:from>
    <xdr:to>
      <xdr:col>18</xdr:col>
      <xdr:colOff>0</xdr:colOff>
      <xdr:row>109</xdr:row>
      <xdr:rowOff>0</xdr:rowOff>
    </xdr:to>
    <xdr:sp>
      <xdr:nvSpPr>
        <xdr:cNvPr id="169" name="Line 324"/>
        <xdr:cNvSpPr>
          <a:spLocks/>
        </xdr:cNvSpPr>
      </xdr:nvSpPr>
      <xdr:spPr>
        <a:xfrm flipH="1">
          <a:off x="2895600" y="1502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18</xdr:col>
      <xdr:colOff>0</xdr:colOff>
      <xdr:row>109</xdr:row>
      <xdr:rowOff>0</xdr:rowOff>
    </xdr:from>
    <xdr:to>
      <xdr:col>18</xdr:col>
      <xdr:colOff>0</xdr:colOff>
      <xdr:row>109</xdr:row>
      <xdr:rowOff>0</xdr:rowOff>
    </xdr:to>
    <xdr:sp>
      <xdr:nvSpPr>
        <xdr:cNvPr id="170" name="Line 325"/>
        <xdr:cNvSpPr>
          <a:spLocks/>
        </xdr:cNvSpPr>
      </xdr:nvSpPr>
      <xdr:spPr>
        <a:xfrm flipH="1">
          <a:off x="2895600" y="1502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18</xdr:col>
      <xdr:colOff>0</xdr:colOff>
      <xdr:row>109</xdr:row>
      <xdr:rowOff>0</xdr:rowOff>
    </xdr:from>
    <xdr:to>
      <xdr:col>18</xdr:col>
      <xdr:colOff>0</xdr:colOff>
      <xdr:row>109</xdr:row>
      <xdr:rowOff>0</xdr:rowOff>
    </xdr:to>
    <xdr:sp>
      <xdr:nvSpPr>
        <xdr:cNvPr id="171" name="Line 326"/>
        <xdr:cNvSpPr>
          <a:spLocks/>
        </xdr:cNvSpPr>
      </xdr:nvSpPr>
      <xdr:spPr>
        <a:xfrm flipH="1">
          <a:off x="2895600" y="1502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18</xdr:col>
      <xdr:colOff>0</xdr:colOff>
      <xdr:row>109</xdr:row>
      <xdr:rowOff>0</xdr:rowOff>
    </xdr:from>
    <xdr:to>
      <xdr:col>18</xdr:col>
      <xdr:colOff>0</xdr:colOff>
      <xdr:row>109</xdr:row>
      <xdr:rowOff>0</xdr:rowOff>
    </xdr:to>
    <xdr:sp>
      <xdr:nvSpPr>
        <xdr:cNvPr id="172" name="Line 327"/>
        <xdr:cNvSpPr>
          <a:spLocks/>
        </xdr:cNvSpPr>
      </xdr:nvSpPr>
      <xdr:spPr>
        <a:xfrm flipH="1">
          <a:off x="2895600" y="1502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18</xdr:col>
      <xdr:colOff>0</xdr:colOff>
      <xdr:row>109</xdr:row>
      <xdr:rowOff>0</xdr:rowOff>
    </xdr:from>
    <xdr:to>
      <xdr:col>18</xdr:col>
      <xdr:colOff>0</xdr:colOff>
      <xdr:row>109</xdr:row>
      <xdr:rowOff>0</xdr:rowOff>
    </xdr:to>
    <xdr:sp>
      <xdr:nvSpPr>
        <xdr:cNvPr id="173" name="Line 328"/>
        <xdr:cNvSpPr>
          <a:spLocks/>
        </xdr:cNvSpPr>
      </xdr:nvSpPr>
      <xdr:spPr>
        <a:xfrm flipH="1">
          <a:off x="2895600" y="1502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18</xdr:col>
      <xdr:colOff>0</xdr:colOff>
      <xdr:row>109</xdr:row>
      <xdr:rowOff>0</xdr:rowOff>
    </xdr:from>
    <xdr:to>
      <xdr:col>18</xdr:col>
      <xdr:colOff>0</xdr:colOff>
      <xdr:row>109</xdr:row>
      <xdr:rowOff>0</xdr:rowOff>
    </xdr:to>
    <xdr:sp>
      <xdr:nvSpPr>
        <xdr:cNvPr id="174" name="Line 329"/>
        <xdr:cNvSpPr>
          <a:spLocks/>
        </xdr:cNvSpPr>
      </xdr:nvSpPr>
      <xdr:spPr>
        <a:xfrm flipH="1">
          <a:off x="2895600" y="1502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85725</xdr:colOff>
      <xdr:row>95</xdr:row>
      <xdr:rowOff>0</xdr:rowOff>
    </xdr:from>
    <xdr:to>
      <xdr:col>23</xdr:col>
      <xdr:colOff>19050</xdr:colOff>
      <xdr:row>95</xdr:row>
      <xdr:rowOff>0</xdr:rowOff>
    </xdr:to>
    <xdr:sp>
      <xdr:nvSpPr>
        <xdr:cNvPr id="175" name="Line 330"/>
        <xdr:cNvSpPr>
          <a:spLocks/>
        </xdr:cNvSpPr>
      </xdr:nvSpPr>
      <xdr:spPr>
        <a:xfrm flipH="1">
          <a:off x="3076575" y="13154025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37</xdr:col>
      <xdr:colOff>0</xdr:colOff>
      <xdr:row>95</xdr:row>
      <xdr:rowOff>0</xdr:rowOff>
    </xdr:from>
    <xdr:to>
      <xdr:col>37</xdr:col>
      <xdr:colOff>0</xdr:colOff>
      <xdr:row>95</xdr:row>
      <xdr:rowOff>0</xdr:rowOff>
    </xdr:to>
    <xdr:sp>
      <xdr:nvSpPr>
        <xdr:cNvPr id="176" name="Line 331"/>
        <xdr:cNvSpPr>
          <a:spLocks/>
        </xdr:cNvSpPr>
      </xdr:nvSpPr>
      <xdr:spPr>
        <a:xfrm flipH="1">
          <a:off x="5886450" y="1315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37</xdr:col>
      <xdr:colOff>0</xdr:colOff>
      <xdr:row>95</xdr:row>
      <xdr:rowOff>0</xdr:rowOff>
    </xdr:from>
    <xdr:to>
      <xdr:col>37</xdr:col>
      <xdr:colOff>0</xdr:colOff>
      <xdr:row>95</xdr:row>
      <xdr:rowOff>0</xdr:rowOff>
    </xdr:to>
    <xdr:sp>
      <xdr:nvSpPr>
        <xdr:cNvPr id="177" name="Line 332"/>
        <xdr:cNvSpPr>
          <a:spLocks/>
        </xdr:cNvSpPr>
      </xdr:nvSpPr>
      <xdr:spPr>
        <a:xfrm flipH="1">
          <a:off x="5886450" y="1315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37</xdr:col>
      <xdr:colOff>0</xdr:colOff>
      <xdr:row>109</xdr:row>
      <xdr:rowOff>0</xdr:rowOff>
    </xdr:from>
    <xdr:to>
      <xdr:col>37</xdr:col>
      <xdr:colOff>0</xdr:colOff>
      <xdr:row>109</xdr:row>
      <xdr:rowOff>0</xdr:rowOff>
    </xdr:to>
    <xdr:sp>
      <xdr:nvSpPr>
        <xdr:cNvPr id="178" name="Line 333"/>
        <xdr:cNvSpPr>
          <a:spLocks/>
        </xdr:cNvSpPr>
      </xdr:nvSpPr>
      <xdr:spPr>
        <a:xfrm flipH="1">
          <a:off x="5886450" y="1502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37</xdr:col>
      <xdr:colOff>0</xdr:colOff>
      <xdr:row>109</xdr:row>
      <xdr:rowOff>0</xdr:rowOff>
    </xdr:from>
    <xdr:to>
      <xdr:col>37</xdr:col>
      <xdr:colOff>0</xdr:colOff>
      <xdr:row>109</xdr:row>
      <xdr:rowOff>0</xdr:rowOff>
    </xdr:to>
    <xdr:sp>
      <xdr:nvSpPr>
        <xdr:cNvPr id="179" name="Line 334"/>
        <xdr:cNvSpPr>
          <a:spLocks/>
        </xdr:cNvSpPr>
      </xdr:nvSpPr>
      <xdr:spPr>
        <a:xfrm flipH="1">
          <a:off x="5886450" y="1502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37</xdr:col>
      <xdr:colOff>0</xdr:colOff>
      <xdr:row>109</xdr:row>
      <xdr:rowOff>0</xdr:rowOff>
    </xdr:from>
    <xdr:to>
      <xdr:col>37</xdr:col>
      <xdr:colOff>0</xdr:colOff>
      <xdr:row>109</xdr:row>
      <xdr:rowOff>0</xdr:rowOff>
    </xdr:to>
    <xdr:sp>
      <xdr:nvSpPr>
        <xdr:cNvPr id="180" name="Line 335"/>
        <xdr:cNvSpPr>
          <a:spLocks/>
        </xdr:cNvSpPr>
      </xdr:nvSpPr>
      <xdr:spPr>
        <a:xfrm flipH="1">
          <a:off x="5886450" y="1502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37</xdr:col>
      <xdr:colOff>0</xdr:colOff>
      <xdr:row>109</xdr:row>
      <xdr:rowOff>0</xdr:rowOff>
    </xdr:from>
    <xdr:to>
      <xdr:col>37</xdr:col>
      <xdr:colOff>0</xdr:colOff>
      <xdr:row>109</xdr:row>
      <xdr:rowOff>0</xdr:rowOff>
    </xdr:to>
    <xdr:sp>
      <xdr:nvSpPr>
        <xdr:cNvPr id="181" name="Line 336"/>
        <xdr:cNvSpPr>
          <a:spLocks/>
        </xdr:cNvSpPr>
      </xdr:nvSpPr>
      <xdr:spPr>
        <a:xfrm flipH="1">
          <a:off x="5886450" y="1502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37</xdr:col>
      <xdr:colOff>0</xdr:colOff>
      <xdr:row>109</xdr:row>
      <xdr:rowOff>0</xdr:rowOff>
    </xdr:from>
    <xdr:to>
      <xdr:col>37</xdr:col>
      <xdr:colOff>0</xdr:colOff>
      <xdr:row>109</xdr:row>
      <xdr:rowOff>0</xdr:rowOff>
    </xdr:to>
    <xdr:sp>
      <xdr:nvSpPr>
        <xdr:cNvPr id="182" name="Line 337"/>
        <xdr:cNvSpPr>
          <a:spLocks/>
        </xdr:cNvSpPr>
      </xdr:nvSpPr>
      <xdr:spPr>
        <a:xfrm flipH="1">
          <a:off x="5886450" y="1502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37</xdr:col>
      <xdr:colOff>0</xdr:colOff>
      <xdr:row>109</xdr:row>
      <xdr:rowOff>0</xdr:rowOff>
    </xdr:from>
    <xdr:to>
      <xdr:col>37</xdr:col>
      <xdr:colOff>0</xdr:colOff>
      <xdr:row>109</xdr:row>
      <xdr:rowOff>0</xdr:rowOff>
    </xdr:to>
    <xdr:sp>
      <xdr:nvSpPr>
        <xdr:cNvPr id="183" name="Line 338"/>
        <xdr:cNvSpPr>
          <a:spLocks/>
        </xdr:cNvSpPr>
      </xdr:nvSpPr>
      <xdr:spPr>
        <a:xfrm flipH="1">
          <a:off x="5886450" y="1502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37</xdr:col>
      <xdr:colOff>0</xdr:colOff>
      <xdr:row>95</xdr:row>
      <xdr:rowOff>0</xdr:rowOff>
    </xdr:from>
    <xdr:to>
      <xdr:col>37</xdr:col>
      <xdr:colOff>0</xdr:colOff>
      <xdr:row>95</xdr:row>
      <xdr:rowOff>0</xdr:rowOff>
    </xdr:to>
    <xdr:sp>
      <xdr:nvSpPr>
        <xdr:cNvPr id="184" name="Line 339"/>
        <xdr:cNvSpPr>
          <a:spLocks/>
        </xdr:cNvSpPr>
      </xdr:nvSpPr>
      <xdr:spPr>
        <a:xfrm flipH="1">
          <a:off x="5886450" y="1315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37</xdr:col>
      <xdr:colOff>0</xdr:colOff>
      <xdr:row>95</xdr:row>
      <xdr:rowOff>0</xdr:rowOff>
    </xdr:from>
    <xdr:to>
      <xdr:col>37</xdr:col>
      <xdr:colOff>0</xdr:colOff>
      <xdr:row>95</xdr:row>
      <xdr:rowOff>0</xdr:rowOff>
    </xdr:to>
    <xdr:sp>
      <xdr:nvSpPr>
        <xdr:cNvPr id="185" name="Line 340"/>
        <xdr:cNvSpPr>
          <a:spLocks/>
        </xdr:cNvSpPr>
      </xdr:nvSpPr>
      <xdr:spPr>
        <a:xfrm flipH="1">
          <a:off x="5886450" y="1315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37</xdr:col>
      <xdr:colOff>0</xdr:colOff>
      <xdr:row>109</xdr:row>
      <xdr:rowOff>0</xdr:rowOff>
    </xdr:from>
    <xdr:to>
      <xdr:col>37</xdr:col>
      <xdr:colOff>0</xdr:colOff>
      <xdr:row>109</xdr:row>
      <xdr:rowOff>0</xdr:rowOff>
    </xdr:to>
    <xdr:sp>
      <xdr:nvSpPr>
        <xdr:cNvPr id="186" name="Line 341"/>
        <xdr:cNvSpPr>
          <a:spLocks/>
        </xdr:cNvSpPr>
      </xdr:nvSpPr>
      <xdr:spPr>
        <a:xfrm flipH="1">
          <a:off x="5886450" y="1502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37</xdr:col>
      <xdr:colOff>0</xdr:colOff>
      <xdr:row>109</xdr:row>
      <xdr:rowOff>0</xdr:rowOff>
    </xdr:from>
    <xdr:to>
      <xdr:col>37</xdr:col>
      <xdr:colOff>0</xdr:colOff>
      <xdr:row>109</xdr:row>
      <xdr:rowOff>0</xdr:rowOff>
    </xdr:to>
    <xdr:sp>
      <xdr:nvSpPr>
        <xdr:cNvPr id="187" name="Line 342"/>
        <xdr:cNvSpPr>
          <a:spLocks/>
        </xdr:cNvSpPr>
      </xdr:nvSpPr>
      <xdr:spPr>
        <a:xfrm flipH="1">
          <a:off x="5886450" y="1502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37</xdr:col>
      <xdr:colOff>0</xdr:colOff>
      <xdr:row>109</xdr:row>
      <xdr:rowOff>0</xdr:rowOff>
    </xdr:from>
    <xdr:to>
      <xdr:col>37</xdr:col>
      <xdr:colOff>0</xdr:colOff>
      <xdr:row>109</xdr:row>
      <xdr:rowOff>0</xdr:rowOff>
    </xdr:to>
    <xdr:sp>
      <xdr:nvSpPr>
        <xdr:cNvPr id="188" name="Line 343"/>
        <xdr:cNvSpPr>
          <a:spLocks/>
        </xdr:cNvSpPr>
      </xdr:nvSpPr>
      <xdr:spPr>
        <a:xfrm flipH="1">
          <a:off x="5886450" y="1502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37</xdr:col>
      <xdr:colOff>0</xdr:colOff>
      <xdr:row>109</xdr:row>
      <xdr:rowOff>0</xdr:rowOff>
    </xdr:from>
    <xdr:to>
      <xdr:col>37</xdr:col>
      <xdr:colOff>0</xdr:colOff>
      <xdr:row>109</xdr:row>
      <xdr:rowOff>0</xdr:rowOff>
    </xdr:to>
    <xdr:sp>
      <xdr:nvSpPr>
        <xdr:cNvPr id="189" name="Line 344"/>
        <xdr:cNvSpPr>
          <a:spLocks/>
        </xdr:cNvSpPr>
      </xdr:nvSpPr>
      <xdr:spPr>
        <a:xfrm flipH="1">
          <a:off x="5886450" y="1502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37</xdr:col>
      <xdr:colOff>0</xdr:colOff>
      <xdr:row>109</xdr:row>
      <xdr:rowOff>0</xdr:rowOff>
    </xdr:from>
    <xdr:to>
      <xdr:col>37</xdr:col>
      <xdr:colOff>0</xdr:colOff>
      <xdr:row>109</xdr:row>
      <xdr:rowOff>0</xdr:rowOff>
    </xdr:to>
    <xdr:sp>
      <xdr:nvSpPr>
        <xdr:cNvPr id="190" name="Line 345"/>
        <xdr:cNvSpPr>
          <a:spLocks/>
        </xdr:cNvSpPr>
      </xdr:nvSpPr>
      <xdr:spPr>
        <a:xfrm flipH="1">
          <a:off x="5886450" y="1502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37</xdr:col>
      <xdr:colOff>0</xdr:colOff>
      <xdr:row>109</xdr:row>
      <xdr:rowOff>0</xdr:rowOff>
    </xdr:from>
    <xdr:to>
      <xdr:col>37</xdr:col>
      <xdr:colOff>0</xdr:colOff>
      <xdr:row>109</xdr:row>
      <xdr:rowOff>0</xdr:rowOff>
    </xdr:to>
    <xdr:sp>
      <xdr:nvSpPr>
        <xdr:cNvPr id="191" name="Line 346"/>
        <xdr:cNvSpPr>
          <a:spLocks/>
        </xdr:cNvSpPr>
      </xdr:nvSpPr>
      <xdr:spPr>
        <a:xfrm flipH="1">
          <a:off x="5886450" y="1502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37</xdr:col>
      <xdr:colOff>0</xdr:colOff>
      <xdr:row>109</xdr:row>
      <xdr:rowOff>0</xdr:rowOff>
    </xdr:from>
    <xdr:to>
      <xdr:col>37</xdr:col>
      <xdr:colOff>0</xdr:colOff>
      <xdr:row>109</xdr:row>
      <xdr:rowOff>0</xdr:rowOff>
    </xdr:to>
    <xdr:sp>
      <xdr:nvSpPr>
        <xdr:cNvPr id="192" name="Line 347"/>
        <xdr:cNvSpPr>
          <a:spLocks/>
        </xdr:cNvSpPr>
      </xdr:nvSpPr>
      <xdr:spPr>
        <a:xfrm flipH="1">
          <a:off x="5886450" y="1502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37</xdr:col>
      <xdr:colOff>0</xdr:colOff>
      <xdr:row>109</xdr:row>
      <xdr:rowOff>0</xdr:rowOff>
    </xdr:from>
    <xdr:to>
      <xdr:col>37</xdr:col>
      <xdr:colOff>0</xdr:colOff>
      <xdr:row>109</xdr:row>
      <xdr:rowOff>0</xdr:rowOff>
    </xdr:to>
    <xdr:sp>
      <xdr:nvSpPr>
        <xdr:cNvPr id="193" name="Line 348"/>
        <xdr:cNvSpPr>
          <a:spLocks/>
        </xdr:cNvSpPr>
      </xdr:nvSpPr>
      <xdr:spPr>
        <a:xfrm flipH="1">
          <a:off x="5886450" y="1502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37</xdr:col>
      <xdr:colOff>0</xdr:colOff>
      <xdr:row>109</xdr:row>
      <xdr:rowOff>0</xdr:rowOff>
    </xdr:from>
    <xdr:to>
      <xdr:col>37</xdr:col>
      <xdr:colOff>0</xdr:colOff>
      <xdr:row>109</xdr:row>
      <xdr:rowOff>0</xdr:rowOff>
    </xdr:to>
    <xdr:sp>
      <xdr:nvSpPr>
        <xdr:cNvPr id="194" name="Line 349"/>
        <xdr:cNvSpPr>
          <a:spLocks/>
        </xdr:cNvSpPr>
      </xdr:nvSpPr>
      <xdr:spPr>
        <a:xfrm flipH="1">
          <a:off x="5886450" y="1502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37</xdr:col>
      <xdr:colOff>0</xdr:colOff>
      <xdr:row>109</xdr:row>
      <xdr:rowOff>0</xdr:rowOff>
    </xdr:from>
    <xdr:to>
      <xdr:col>37</xdr:col>
      <xdr:colOff>0</xdr:colOff>
      <xdr:row>109</xdr:row>
      <xdr:rowOff>0</xdr:rowOff>
    </xdr:to>
    <xdr:sp>
      <xdr:nvSpPr>
        <xdr:cNvPr id="195" name="Line 350"/>
        <xdr:cNvSpPr>
          <a:spLocks/>
        </xdr:cNvSpPr>
      </xdr:nvSpPr>
      <xdr:spPr>
        <a:xfrm flipH="1">
          <a:off x="5886450" y="1502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37</xdr:col>
      <xdr:colOff>0</xdr:colOff>
      <xdr:row>109</xdr:row>
      <xdr:rowOff>0</xdr:rowOff>
    </xdr:from>
    <xdr:to>
      <xdr:col>37</xdr:col>
      <xdr:colOff>0</xdr:colOff>
      <xdr:row>109</xdr:row>
      <xdr:rowOff>0</xdr:rowOff>
    </xdr:to>
    <xdr:sp>
      <xdr:nvSpPr>
        <xdr:cNvPr id="196" name="Line 351"/>
        <xdr:cNvSpPr>
          <a:spLocks/>
        </xdr:cNvSpPr>
      </xdr:nvSpPr>
      <xdr:spPr>
        <a:xfrm flipH="1">
          <a:off x="5886450" y="1502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37</xdr:col>
      <xdr:colOff>0</xdr:colOff>
      <xdr:row>109</xdr:row>
      <xdr:rowOff>0</xdr:rowOff>
    </xdr:from>
    <xdr:to>
      <xdr:col>37</xdr:col>
      <xdr:colOff>0</xdr:colOff>
      <xdr:row>109</xdr:row>
      <xdr:rowOff>0</xdr:rowOff>
    </xdr:to>
    <xdr:sp>
      <xdr:nvSpPr>
        <xdr:cNvPr id="197" name="Line 352"/>
        <xdr:cNvSpPr>
          <a:spLocks/>
        </xdr:cNvSpPr>
      </xdr:nvSpPr>
      <xdr:spPr>
        <a:xfrm flipH="1">
          <a:off x="5886450" y="1502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37</xdr:col>
      <xdr:colOff>0</xdr:colOff>
      <xdr:row>109</xdr:row>
      <xdr:rowOff>0</xdr:rowOff>
    </xdr:from>
    <xdr:to>
      <xdr:col>37</xdr:col>
      <xdr:colOff>0</xdr:colOff>
      <xdr:row>109</xdr:row>
      <xdr:rowOff>0</xdr:rowOff>
    </xdr:to>
    <xdr:sp>
      <xdr:nvSpPr>
        <xdr:cNvPr id="198" name="Line 353"/>
        <xdr:cNvSpPr>
          <a:spLocks/>
        </xdr:cNvSpPr>
      </xdr:nvSpPr>
      <xdr:spPr>
        <a:xfrm flipH="1">
          <a:off x="5886450" y="1502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37</xdr:col>
      <xdr:colOff>0</xdr:colOff>
      <xdr:row>109</xdr:row>
      <xdr:rowOff>0</xdr:rowOff>
    </xdr:from>
    <xdr:to>
      <xdr:col>37</xdr:col>
      <xdr:colOff>0</xdr:colOff>
      <xdr:row>109</xdr:row>
      <xdr:rowOff>0</xdr:rowOff>
    </xdr:to>
    <xdr:sp>
      <xdr:nvSpPr>
        <xdr:cNvPr id="199" name="Line 354"/>
        <xdr:cNvSpPr>
          <a:spLocks/>
        </xdr:cNvSpPr>
      </xdr:nvSpPr>
      <xdr:spPr>
        <a:xfrm flipH="1">
          <a:off x="5886450" y="1502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37</xdr:col>
      <xdr:colOff>0</xdr:colOff>
      <xdr:row>109</xdr:row>
      <xdr:rowOff>0</xdr:rowOff>
    </xdr:from>
    <xdr:to>
      <xdr:col>37</xdr:col>
      <xdr:colOff>0</xdr:colOff>
      <xdr:row>109</xdr:row>
      <xdr:rowOff>0</xdr:rowOff>
    </xdr:to>
    <xdr:sp>
      <xdr:nvSpPr>
        <xdr:cNvPr id="200" name="Line 355"/>
        <xdr:cNvSpPr>
          <a:spLocks/>
        </xdr:cNvSpPr>
      </xdr:nvSpPr>
      <xdr:spPr>
        <a:xfrm flipH="1">
          <a:off x="5886450" y="1502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37</xdr:col>
      <xdr:colOff>0</xdr:colOff>
      <xdr:row>109</xdr:row>
      <xdr:rowOff>0</xdr:rowOff>
    </xdr:from>
    <xdr:to>
      <xdr:col>37</xdr:col>
      <xdr:colOff>0</xdr:colOff>
      <xdr:row>109</xdr:row>
      <xdr:rowOff>0</xdr:rowOff>
    </xdr:to>
    <xdr:sp>
      <xdr:nvSpPr>
        <xdr:cNvPr id="201" name="Line 356"/>
        <xdr:cNvSpPr>
          <a:spLocks/>
        </xdr:cNvSpPr>
      </xdr:nvSpPr>
      <xdr:spPr>
        <a:xfrm flipH="1">
          <a:off x="5886450" y="1502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37</xdr:col>
      <xdr:colOff>0</xdr:colOff>
      <xdr:row>109</xdr:row>
      <xdr:rowOff>0</xdr:rowOff>
    </xdr:from>
    <xdr:to>
      <xdr:col>37</xdr:col>
      <xdr:colOff>0</xdr:colOff>
      <xdr:row>109</xdr:row>
      <xdr:rowOff>0</xdr:rowOff>
    </xdr:to>
    <xdr:sp>
      <xdr:nvSpPr>
        <xdr:cNvPr id="202" name="Line 357"/>
        <xdr:cNvSpPr>
          <a:spLocks/>
        </xdr:cNvSpPr>
      </xdr:nvSpPr>
      <xdr:spPr>
        <a:xfrm flipH="1">
          <a:off x="5886450" y="1502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37</xdr:col>
      <xdr:colOff>0</xdr:colOff>
      <xdr:row>109</xdr:row>
      <xdr:rowOff>0</xdr:rowOff>
    </xdr:from>
    <xdr:to>
      <xdr:col>37</xdr:col>
      <xdr:colOff>0</xdr:colOff>
      <xdr:row>109</xdr:row>
      <xdr:rowOff>0</xdr:rowOff>
    </xdr:to>
    <xdr:sp>
      <xdr:nvSpPr>
        <xdr:cNvPr id="203" name="Line 358"/>
        <xdr:cNvSpPr>
          <a:spLocks/>
        </xdr:cNvSpPr>
      </xdr:nvSpPr>
      <xdr:spPr>
        <a:xfrm flipH="1">
          <a:off x="5886450" y="1502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37</xdr:col>
      <xdr:colOff>0</xdr:colOff>
      <xdr:row>109</xdr:row>
      <xdr:rowOff>0</xdr:rowOff>
    </xdr:from>
    <xdr:to>
      <xdr:col>37</xdr:col>
      <xdr:colOff>0</xdr:colOff>
      <xdr:row>109</xdr:row>
      <xdr:rowOff>0</xdr:rowOff>
    </xdr:to>
    <xdr:sp>
      <xdr:nvSpPr>
        <xdr:cNvPr id="204" name="Line 359"/>
        <xdr:cNvSpPr>
          <a:spLocks/>
        </xdr:cNvSpPr>
      </xdr:nvSpPr>
      <xdr:spPr>
        <a:xfrm flipH="1">
          <a:off x="5886450" y="1502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37</xdr:col>
      <xdr:colOff>0</xdr:colOff>
      <xdr:row>109</xdr:row>
      <xdr:rowOff>0</xdr:rowOff>
    </xdr:from>
    <xdr:to>
      <xdr:col>37</xdr:col>
      <xdr:colOff>0</xdr:colOff>
      <xdr:row>109</xdr:row>
      <xdr:rowOff>0</xdr:rowOff>
    </xdr:to>
    <xdr:sp>
      <xdr:nvSpPr>
        <xdr:cNvPr id="205" name="Line 360"/>
        <xdr:cNvSpPr>
          <a:spLocks/>
        </xdr:cNvSpPr>
      </xdr:nvSpPr>
      <xdr:spPr>
        <a:xfrm flipH="1">
          <a:off x="5886450" y="1502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37</xdr:col>
      <xdr:colOff>0</xdr:colOff>
      <xdr:row>109</xdr:row>
      <xdr:rowOff>0</xdr:rowOff>
    </xdr:from>
    <xdr:to>
      <xdr:col>37</xdr:col>
      <xdr:colOff>0</xdr:colOff>
      <xdr:row>109</xdr:row>
      <xdr:rowOff>0</xdr:rowOff>
    </xdr:to>
    <xdr:sp>
      <xdr:nvSpPr>
        <xdr:cNvPr id="206" name="Line 361"/>
        <xdr:cNvSpPr>
          <a:spLocks/>
        </xdr:cNvSpPr>
      </xdr:nvSpPr>
      <xdr:spPr>
        <a:xfrm flipH="1">
          <a:off x="5886450" y="1502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37</xdr:col>
      <xdr:colOff>0</xdr:colOff>
      <xdr:row>109</xdr:row>
      <xdr:rowOff>0</xdr:rowOff>
    </xdr:from>
    <xdr:to>
      <xdr:col>37</xdr:col>
      <xdr:colOff>0</xdr:colOff>
      <xdr:row>109</xdr:row>
      <xdr:rowOff>0</xdr:rowOff>
    </xdr:to>
    <xdr:sp>
      <xdr:nvSpPr>
        <xdr:cNvPr id="207" name="Line 362"/>
        <xdr:cNvSpPr>
          <a:spLocks/>
        </xdr:cNvSpPr>
      </xdr:nvSpPr>
      <xdr:spPr>
        <a:xfrm flipH="1">
          <a:off x="5886450" y="1502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37</xdr:col>
      <xdr:colOff>0</xdr:colOff>
      <xdr:row>109</xdr:row>
      <xdr:rowOff>0</xdr:rowOff>
    </xdr:from>
    <xdr:to>
      <xdr:col>37</xdr:col>
      <xdr:colOff>0</xdr:colOff>
      <xdr:row>109</xdr:row>
      <xdr:rowOff>0</xdr:rowOff>
    </xdr:to>
    <xdr:sp>
      <xdr:nvSpPr>
        <xdr:cNvPr id="208" name="Line 363"/>
        <xdr:cNvSpPr>
          <a:spLocks/>
        </xdr:cNvSpPr>
      </xdr:nvSpPr>
      <xdr:spPr>
        <a:xfrm flipH="1">
          <a:off x="5886450" y="1502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37</xdr:col>
      <xdr:colOff>0</xdr:colOff>
      <xdr:row>109</xdr:row>
      <xdr:rowOff>0</xdr:rowOff>
    </xdr:from>
    <xdr:to>
      <xdr:col>37</xdr:col>
      <xdr:colOff>0</xdr:colOff>
      <xdr:row>109</xdr:row>
      <xdr:rowOff>0</xdr:rowOff>
    </xdr:to>
    <xdr:sp>
      <xdr:nvSpPr>
        <xdr:cNvPr id="209" name="Line 364"/>
        <xdr:cNvSpPr>
          <a:spLocks/>
        </xdr:cNvSpPr>
      </xdr:nvSpPr>
      <xdr:spPr>
        <a:xfrm flipH="1">
          <a:off x="5886450" y="1502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37</xdr:col>
      <xdr:colOff>0</xdr:colOff>
      <xdr:row>109</xdr:row>
      <xdr:rowOff>0</xdr:rowOff>
    </xdr:from>
    <xdr:to>
      <xdr:col>37</xdr:col>
      <xdr:colOff>0</xdr:colOff>
      <xdr:row>109</xdr:row>
      <xdr:rowOff>0</xdr:rowOff>
    </xdr:to>
    <xdr:sp>
      <xdr:nvSpPr>
        <xdr:cNvPr id="210" name="Line 365"/>
        <xdr:cNvSpPr>
          <a:spLocks/>
        </xdr:cNvSpPr>
      </xdr:nvSpPr>
      <xdr:spPr>
        <a:xfrm flipH="1">
          <a:off x="5886450" y="1502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37</xdr:col>
      <xdr:colOff>0</xdr:colOff>
      <xdr:row>109</xdr:row>
      <xdr:rowOff>0</xdr:rowOff>
    </xdr:from>
    <xdr:to>
      <xdr:col>37</xdr:col>
      <xdr:colOff>0</xdr:colOff>
      <xdr:row>109</xdr:row>
      <xdr:rowOff>0</xdr:rowOff>
    </xdr:to>
    <xdr:sp>
      <xdr:nvSpPr>
        <xdr:cNvPr id="211" name="Line 366"/>
        <xdr:cNvSpPr>
          <a:spLocks/>
        </xdr:cNvSpPr>
      </xdr:nvSpPr>
      <xdr:spPr>
        <a:xfrm flipH="1">
          <a:off x="5886450" y="1502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37</xdr:col>
      <xdr:colOff>0</xdr:colOff>
      <xdr:row>109</xdr:row>
      <xdr:rowOff>0</xdr:rowOff>
    </xdr:from>
    <xdr:to>
      <xdr:col>37</xdr:col>
      <xdr:colOff>0</xdr:colOff>
      <xdr:row>109</xdr:row>
      <xdr:rowOff>0</xdr:rowOff>
    </xdr:to>
    <xdr:sp>
      <xdr:nvSpPr>
        <xdr:cNvPr id="212" name="Line 367"/>
        <xdr:cNvSpPr>
          <a:spLocks/>
        </xdr:cNvSpPr>
      </xdr:nvSpPr>
      <xdr:spPr>
        <a:xfrm flipH="1">
          <a:off x="5886450" y="1502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37</xdr:col>
      <xdr:colOff>0</xdr:colOff>
      <xdr:row>109</xdr:row>
      <xdr:rowOff>0</xdr:rowOff>
    </xdr:from>
    <xdr:to>
      <xdr:col>37</xdr:col>
      <xdr:colOff>0</xdr:colOff>
      <xdr:row>109</xdr:row>
      <xdr:rowOff>0</xdr:rowOff>
    </xdr:to>
    <xdr:sp>
      <xdr:nvSpPr>
        <xdr:cNvPr id="213" name="Line 368"/>
        <xdr:cNvSpPr>
          <a:spLocks/>
        </xdr:cNvSpPr>
      </xdr:nvSpPr>
      <xdr:spPr>
        <a:xfrm flipH="1">
          <a:off x="5886450" y="1502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37</xdr:col>
      <xdr:colOff>0</xdr:colOff>
      <xdr:row>109</xdr:row>
      <xdr:rowOff>0</xdr:rowOff>
    </xdr:from>
    <xdr:to>
      <xdr:col>37</xdr:col>
      <xdr:colOff>0</xdr:colOff>
      <xdr:row>109</xdr:row>
      <xdr:rowOff>0</xdr:rowOff>
    </xdr:to>
    <xdr:sp>
      <xdr:nvSpPr>
        <xdr:cNvPr id="214" name="Line 369"/>
        <xdr:cNvSpPr>
          <a:spLocks/>
        </xdr:cNvSpPr>
      </xdr:nvSpPr>
      <xdr:spPr>
        <a:xfrm flipH="1">
          <a:off x="5886450" y="1502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37</xdr:col>
      <xdr:colOff>0</xdr:colOff>
      <xdr:row>109</xdr:row>
      <xdr:rowOff>0</xdr:rowOff>
    </xdr:from>
    <xdr:to>
      <xdr:col>37</xdr:col>
      <xdr:colOff>0</xdr:colOff>
      <xdr:row>109</xdr:row>
      <xdr:rowOff>0</xdr:rowOff>
    </xdr:to>
    <xdr:sp>
      <xdr:nvSpPr>
        <xdr:cNvPr id="215" name="Line 370"/>
        <xdr:cNvSpPr>
          <a:spLocks/>
        </xdr:cNvSpPr>
      </xdr:nvSpPr>
      <xdr:spPr>
        <a:xfrm flipH="1">
          <a:off x="5886450" y="1502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37</xdr:col>
      <xdr:colOff>0</xdr:colOff>
      <xdr:row>109</xdr:row>
      <xdr:rowOff>0</xdr:rowOff>
    </xdr:from>
    <xdr:to>
      <xdr:col>37</xdr:col>
      <xdr:colOff>0</xdr:colOff>
      <xdr:row>109</xdr:row>
      <xdr:rowOff>0</xdr:rowOff>
    </xdr:to>
    <xdr:sp>
      <xdr:nvSpPr>
        <xdr:cNvPr id="216" name="Line 371"/>
        <xdr:cNvSpPr>
          <a:spLocks/>
        </xdr:cNvSpPr>
      </xdr:nvSpPr>
      <xdr:spPr>
        <a:xfrm flipH="1">
          <a:off x="5886450" y="1502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37</xdr:col>
      <xdr:colOff>0</xdr:colOff>
      <xdr:row>109</xdr:row>
      <xdr:rowOff>0</xdr:rowOff>
    </xdr:from>
    <xdr:to>
      <xdr:col>37</xdr:col>
      <xdr:colOff>0</xdr:colOff>
      <xdr:row>109</xdr:row>
      <xdr:rowOff>0</xdr:rowOff>
    </xdr:to>
    <xdr:sp>
      <xdr:nvSpPr>
        <xdr:cNvPr id="217" name="Line 372"/>
        <xdr:cNvSpPr>
          <a:spLocks/>
        </xdr:cNvSpPr>
      </xdr:nvSpPr>
      <xdr:spPr>
        <a:xfrm flipH="1">
          <a:off x="5886450" y="1502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38</xdr:col>
      <xdr:colOff>85725</xdr:colOff>
      <xdr:row>95</xdr:row>
      <xdr:rowOff>0</xdr:rowOff>
    </xdr:from>
    <xdr:to>
      <xdr:col>42</xdr:col>
      <xdr:colOff>19050</xdr:colOff>
      <xdr:row>95</xdr:row>
      <xdr:rowOff>0</xdr:rowOff>
    </xdr:to>
    <xdr:sp>
      <xdr:nvSpPr>
        <xdr:cNvPr id="218" name="Line 373"/>
        <xdr:cNvSpPr>
          <a:spLocks/>
        </xdr:cNvSpPr>
      </xdr:nvSpPr>
      <xdr:spPr>
        <a:xfrm flipH="1">
          <a:off x="6067425" y="13154025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85725</xdr:colOff>
      <xdr:row>112</xdr:row>
      <xdr:rowOff>0</xdr:rowOff>
    </xdr:from>
    <xdr:to>
      <xdr:col>4</xdr:col>
      <xdr:colOff>19050</xdr:colOff>
      <xdr:row>112</xdr:row>
      <xdr:rowOff>0</xdr:rowOff>
    </xdr:to>
    <xdr:sp>
      <xdr:nvSpPr>
        <xdr:cNvPr id="219" name="Line 374"/>
        <xdr:cNvSpPr>
          <a:spLocks/>
        </xdr:cNvSpPr>
      </xdr:nvSpPr>
      <xdr:spPr>
        <a:xfrm flipH="1">
          <a:off x="85725" y="1537335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18</xdr:col>
      <xdr:colOff>0</xdr:colOff>
      <xdr:row>112</xdr:row>
      <xdr:rowOff>0</xdr:rowOff>
    </xdr:from>
    <xdr:to>
      <xdr:col>18</xdr:col>
      <xdr:colOff>0</xdr:colOff>
      <xdr:row>112</xdr:row>
      <xdr:rowOff>0</xdr:rowOff>
    </xdr:to>
    <xdr:sp>
      <xdr:nvSpPr>
        <xdr:cNvPr id="220" name="Line 375"/>
        <xdr:cNvSpPr>
          <a:spLocks/>
        </xdr:cNvSpPr>
      </xdr:nvSpPr>
      <xdr:spPr>
        <a:xfrm flipH="1">
          <a:off x="2895600" y="1537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18</xdr:col>
      <xdr:colOff>0</xdr:colOff>
      <xdr:row>112</xdr:row>
      <xdr:rowOff>0</xdr:rowOff>
    </xdr:from>
    <xdr:to>
      <xdr:col>18</xdr:col>
      <xdr:colOff>0</xdr:colOff>
      <xdr:row>112</xdr:row>
      <xdr:rowOff>0</xdr:rowOff>
    </xdr:to>
    <xdr:sp>
      <xdr:nvSpPr>
        <xdr:cNvPr id="221" name="Line 376"/>
        <xdr:cNvSpPr>
          <a:spLocks/>
        </xdr:cNvSpPr>
      </xdr:nvSpPr>
      <xdr:spPr>
        <a:xfrm flipH="1">
          <a:off x="2895600" y="1537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18</xdr:col>
      <xdr:colOff>0</xdr:colOff>
      <xdr:row>112</xdr:row>
      <xdr:rowOff>0</xdr:rowOff>
    </xdr:from>
    <xdr:to>
      <xdr:col>18</xdr:col>
      <xdr:colOff>0</xdr:colOff>
      <xdr:row>112</xdr:row>
      <xdr:rowOff>0</xdr:rowOff>
    </xdr:to>
    <xdr:sp>
      <xdr:nvSpPr>
        <xdr:cNvPr id="222" name="Line 377"/>
        <xdr:cNvSpPr>
          <a:spLocks/>
        </xdr:cNvSpPr>
      </xdr:nvSpPr>
      <xdr:spPr>
        <a:xfrm flipH="1">
          <a:off x="2895600" y="1537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18</xdr:col>
      <xdr:colOff>0</xdr:colOff>
      <xdr:row>112</xdr:row>
      <xdr:rowOff>0</xdr:rowOff>
    </xdr:from>
    <xdr:to>
      <xdr:col>18</xdr:col>
      <xdr:colOff>0</xdr:colOff>
      <xdr:row>112</xdr:row>
      <xdr:rowOff>0</xdr:rowOff>
    </xdr:to>
    <xdr:sp>
      <xdr:nvSpPr>
        <xdr:cNvPr id="223" name="Line 378"/>
        <xdr:cNvSpPr>
          <a:spLocks/>
        </xdr:cNvSpPr>
      </xdr:nvSpPr>
      <xdr:spPr>
        <a:xfrm flipH="1">
          <a:off x="2895600" y="1537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85725</xdr:colOff>
      <xdr:row>112</xdr:row>
      <xdr:rowOff>0</xdr:rowOff>
    </xdr:from>
    <xdr:to>
      <xdr:col>23</xdr:col>
      <xdr:colOff>19050</xdr:colOff>
      <xdr:row>112</xdr:row>
      <xdr:rowOff>0</xdr:rowOff>
    </xdr:to>
    <xdr:sp>
      <xdr:nvSpPr>
        <xdr:cNvPr id="224" name="Line 379"/>
        <xdr:cNvSpPr>
          <a:spLocks/>
        </xdr:cNvSpPr>
      </xdr:nvSpPr>
      <xdr:spPr>
        <a:xfrm flipH="1">
          <a:off x="3076575" y="1537335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37</xdr:col>
      <xdr:colOff>0</xdr:colOff>
      <xdr:row>112</xdr:row>
      <xdr:rowOff>0</xdr:rowOff>
    </xdr:from>
    <xdr:to>
      <xdr:col>37</xdr:col>
      <xdr:colOff>0</xdr:colOff>
      <xdr:row>112</xdr:row>
      <xdr:rowOff>0</xdr:rowOff>
    </xdr:to>
    <xdr:sp>
      <xdr:nvSpPr>
        <xdr:cNvPr id="225" name="Line 380"/>
        <xdr:cNvSpPr>
          <a:spLocks/>
        </xdr:cNvSpPr>
      </xdr:nvSpPr>
      <xdr:spPr>
        <a:xfrm flipH="1">
          <a:off x="5886450" y="1537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37</xdr:col>
      <xdr:colOff>0</xdr:colOff>
      <xdr:row>112</xdr:row>
      <xdr:rowOff>0</xdr:rowOff>
    </xdr:from>
    <xdr:to>
      <xdr:col>37</xdr:col>
      <xdr:colOff>0</xdr:colOff>
      <xdr:row>112</xdr:row>
      <xdr:rowOff>0</xdr:rowOff>
    </xdr:to>
    <xdr:sp>
      <xdr:nvSpPr>
        <xdr:cNvPr id="226" name="Line 381"/>
        <xdr:cNvSpPr>
          <a:spLocks/>
        </xdr:cNvSpPr>
      </xdr:nvSpPr>
      <xdr:spPr>
        <a:xfrm flipH="1">
          <a:off x="5886450" y="1537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37</xdr:col>
      <xdr:colOff>0</xdr:colOff>
      <xdr:row>112</xdr:row>
      <xdr:rowOff>0</xdr:rowOff>
    </xdr:from>
    <xdr:to>
      <xdr:col>37</xdr:col>
      <xdr:colOff>0</xdr:colOff>
      <xdr:row>112</xdr:row>
      <xdr:rowOff>0</xdr:rowOff>
    </xdr:to>
    <xdr:sp>
      <xdr:nvSpPr>
        <xdr:cNvPr id="227" name="Line 382"/>
        <xdr:cNvSpPr>
          <a:spLocks/>
        </xdr:cNvSpPr>
      </xdr:nvSpPr>
      <xdr:spPr>
        <a:xfrm flipH="1">
          <a:off x="5886450" y="1537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37</xdr:col>
      <xdr:colOff>0</xdr:colOff>
      <xdr:row>112</xdr:row>
      <xdr:rowOff>0</xdr:rowOff>
    </xdr:from>
    <xdr:to>
      <xdr:col>37</xdr:col>
      <xdr:colOff>0</xdr:colOff>
      <xdr:row>112</xdr:row>
      <xdr:rowOff>0</xdr:rowOff>
    </xdr:to>
    <xdr:sp>
      <xdr:nvSpPr>
        <xdr:cNvPr id="228" name="Line 383"/>
        <xdr:cNvSpPr>
          <a:spLocks/>
        </xdr:cNvSpPr>
      </xdr:nvSpPr>
      <xdr:spPr>
        <a:xfrm flipH="1">
          <a:off x="5886450" y="1537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38</xdr:col>
      <xdr:colOff>85725</xdr:colOff>
      <xdr:row>112</xdr:row>
      <xdr:rowOff>0</xdr:rowOff>
    </xdr:from>
    <xdr:to>
      <xdr:col>42</xdr:col>
      <xdr:colOff>19050</xdr:colOff>
      <xdr:row>112</xdr:row>
      <xdr:rowOff>0</xdr:rowOff>
    </xdr:to>
    <xdr:sp>
      <xdr:nvSpPr>
        <xdr:cNvPr id="229" name="Line 384"/>
        <xdr:cNvSpPr>
          <a:spLocks/>
        </xdr:cNvSpPr>
      </xdr:nvSpPr>
      <xdr:spPr>
        <a:xfrm flipH="1">
          <a:off x="6067425" y="1537335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85725</xdr:colOff>
      <xdr:row>129</xdr:row>
      <xdr:rowOff>0</xdr:rowOff>
    </xdr:from>
    <xdr:to>
      <xdr:col>4</xdr:col>
      <xdr:colOff>19050</xdr:colOff>
      <xdr:row>129</xdr:row>
      <xdr:rowOff>0</xdr:rowOff>
    </xdr:to>
    <xdr:sp>
      <xdr:nvSpPr>
        <xdr:cNvPr id="230" name="Line 385"/>
        <xdr:cNvSpPr>
          <a:spLocks/>
        </xdr:cNvSpPr>
      </xdr:nvSpPr>
      <xdr:spPr>
        <a:xfrm flipH="1">
          <a:off x="85725" y="17592675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18</xdr:col>
      <xdr:colOff>0</xdr:colOff>
      <xdr:row>129</xdr:row>
      <xdr:rowOff>0</xdr:rowOff>
    </xdr:from>
    <xdr:to>
      <xdr:col>18</xdr:col>
      <xdr:colOff>0</xdr:colOff>
      <xdr:row>129</xdr:row>
      <xdr:rowOff>0</xdr:rowOff>
    </xdr:to>
    <xdr:sp>
      <xdr:nvSpPr>
        <xdr:cNvPr id="231" name="Line 386"/>
        <xdr:cNvSpPr>
          <a:spLocks/>
        </xdr:cNvSpPr>
      </xdr:nvSpPr>
      <xdr:spPr>
        <a:xfrm flipH="1">
          <a:off x="2895600" y="17592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18</xdr:col>
      <xdr:colOff>0</xdr:colOff>
      <xdr:row>129</xdr:row>
      <xdr:rowOff>0</xdr:rowOff>
    </xdr:from>
    <xdr:to>
      <xdr:col>18</xdr:col>
      <xdr:colOff>0</xdr:colOff>
      <xdr:row>129</xdr:row>
      <xdr:rowOff>0</xdr:rowOff>
    </xdr:to>
    <xdr:sp>
      <xdr:nvSpPr>
        <xdr:cNvPr id="232" name="Line 387"/>
        <xdr:cNvSpPr>
          <a:spLocks/>
        </xdr:cNvSpPr>
      </xdr:nvSpPr>
      <xdr:spPr>
        <a:xfrm flipH="1">
          <a:off x="2895600" y="17592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18</xdr:col>
      <xdr:colOff>0</xdr:colOff>
      <xdr:row>129</xdr:row>
      <xdr:rowOff>0</xdr:rowOff>
    </xdr:from>
    <xdr:to>
      <xdr:col>18</xdr:col>
      <xdr:colOff>0</xdr:colOff>
      <xdr:row>129</xdr:row>
      <xdr:rowOff>0</xdr:rowOff>
    </xdr:to>
    <xdr:sp>
      <xdr:nvSpPr>
        <xdr:cNvPr id="233" name="Line 388"/>
        <xdr:cNvSpPr>
          <a:spLocks/>
        </xdr:cNvSpPr>
      </xdr:nvSpPr>
      <xdr:spPr>
        <a:xfrm flipH="1">
          <a:off x="2895600" y="17592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18</xdr:col>
      <xdr:colOff>0</xdr:colOff>
      <xdr:row>129</xdr:row>
      <xdr:rowOff>0</xdr:rowOff>
    </xdr:from>
    <xdr:to>
      <xdr:col>18</xdr:col>
      <xdr:colOff>0</xdr:colOff>
      <xdr:row>129</xdr:row>
      <xdr:rowOff>0</xdr:rowOff>
    </xdr:to>
    <xdr:sp>
      <xdr:nvSpPr>
        <xdr:cNvPr id="234" name="Line 389"/>
        <xdr:cNvSpPr>
          <a:spLocks/>
        </xdr:cNvSpPr>
      </xdr:nvSpPr>
      <xdr:spPr>
        <a:xfrm flipH="1">
          <a:off x="2895600" y="17592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85725</xdr:colOff>
      <xdr:row>129</xdr:row>
      <xdr:rowOff>0</xdr:rowOff>
    </xdr:from>
    <xdr:to>
      <xdr:col>23</xdr:col>
      <xdr:colOff>19050</xdr:colOff>
      <xdr:row>129</xdr:row>
      <xdr:rowOff>0</xdr:rowOff>
    </xdr:to>
    <xdr:sp>
      <xdr:nvSpPr>
        <xdr:cNvPr id="235" name="Line 390"/>
        <xdr:cNvSpPr>
          <a:spLocks/>
        </xdr:cNvSpPr>
      </xdr:nvSpPr>
      <xdr:spPr>
        <a:xfrm flipH="1">
          <a:off x="3076575" y="17592675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37</xdr:col>
      <xdr:colOff>0</xdr:colOff>
      <xdr:row>129</xdr:row>
      <xdr:rowOff>0</xdr:rowOff>
    </xdr:from>
    <xdr:to>
      <xdr:col>37</xdr:col>
      <xdr:colOff>0</xdr:colOff>
      <xdr:row>129</xdr:row>
      <xdr:rowOff>0</xdr:rowOff>
    </xdr:to>
    <xdr:sp>
      <xdr:nvSpPr>
        <xdr:cNvPr id="236" name="Line 391"/>
        <xdr:cNvSpPr>
          <a:spLocks/>
        </xdr:cNvSpPr>
      </xdr:nvSpPr>
      <xdr:spPr>
        <a:xfrm flipH="1">
          <a:off x="5886450" y="17592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37</xdr:col>
      <xdr:colOff>0</xdr:colOff>
      <xdr:row>129</xdr:row>
      <xdr:rowOff>0</xdr:rowOff>
    </xdr:from>
    <xdr:to>
      <xdr:col>37</xdr:col>
      <xdr:colOff>0</xdr:colOff>
      <xdr:row>129</xdr:row>
      <xdr:rowOff>0</xdr:rowOff>
    </xdr:to>
    <xdr:sp>
      <xdr:nvSpPr>
        <xdr:cNvPr id="237" name="Line 392"/>
        <xdr:cNvSpPr>
          <a:spLocks/>
        </xdr:cNvSpPr>
      </xdr:nvSpPr>
      <xdr:spPr>
        <a:xfrm flipH="1">
          <a:off x="5886450" y="17592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37</xdr:col>
      <xdr:colOff>0</xdr:colOff>
      <xdr:row>129</xdr:row>
      <xdr:rowOff>0</xdr:rowOff>
    </xdr:from>
    <xdr:to>
      <xdr:col>37</xdr:col>
      <xdr:colOff>0</xdr:colOff>
      <xdr:row>129</xdr:row>
      <xdr:rowOff>0</xdr:rowOff>
    </xdr:to>
    <xdr:sp>
      <xdr:nvSpPr>
        <xdr:cNvPr id="238" name="Line 393"/>
        <xdr:cNvSpPr>
          <a:spLocks/>
        </xdr:cNvSpPr>
      </xdr:nvSpPr>
      <xdr:spPr>
        <a:xfrm flipH="1">
          <a:off x="5886450" y="17592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37</xdr:col>
      <xdr:colOff>0</xdr:colOff>
      <xdr:row>129</xdr:row>
      <xdr:rowOff>0</xdr:rowOff>
    </xdr:from>
    <xdr:to>
      <xdr:col>37</xdr:col>
      <xdr:colOff>0</xdr:colOff>
      <xdr:row>129</xdr:row>
      <xdr:rowOff>0</xdr:rowOff>
    </xdr:to>
    <xdr:sp>
      <xdr:nvSpPr>
        <xdr:cNvPr id="239" name="Line 394"/>
        <xdr:cNvSpPr>
          <a:spLocks/>
        </xdr:cNvSpPr>
      </xdr:nvSpPr>
      <xdr:spPr>
        <a:xfrm flipH="1">
          <a:off x="5886450" y="17592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38</xdr:col>
      <xdr:colOff>85725</xdr:colOff>
      <xdr:row>129</xdr:row>
      <xdr:rowOff>0</xdr:rowOff>
    </xdr:from>
    <xdr:to>
      <xdr:col>42</xdr:col>
      <xdr:colOff>19050</xdr:colOff>
      <xdr:row>129</xdr:row>
      <xdr:rowOff>0</xdr:rowOff>
    </xdr:to>
    <xdr:sp>
      <xdr:nvSpPr>
        <xdr:cNvPr id="240" name="Line 395"/>
        <xdr:cNvSpPr>
          <a:spLocks/>
        </xdr:cNvSpPr>
      </xdr:nvSpPr>
      <xdr:spPr>
        <a:xfrm flipH="1">
          <a:off x="6067425" y="17592675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85725</xdr:colOff>
      <xdr:row>146</xdr:row>
      <xdr:rowOff>0</xdr:rowOff>
    </xdr:from>
    <xdr:to>
      <xdr:col>4</xdr:col>
      <xdr:colOff>19050</xdr:colOff>
      <xdr:row>146</xdr:row>
      <xdr:rowOff>0</xdr:rowOff>
    </xdr:to>
    <xdr:sp>
      <xdr:nvSpPr>
        <xdr:cNvPr id="241" name="Line 396"/>
        <xdr:cNvSpPr>
          <a:spLocks/>
        </xdr:cNvSpPr>
      </xdr:nvSpPr>
      <xdr:spPr>
        <a:xfrm flipH="1">
          <a:off x="85725" y="1981200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18</xdr:col>
      <xdr:colOff>0</xdr:colOff>
      <xdr:row>146</xdr:row>
      <xdr:rowOff>0</xdr:rowOff>
    </xdr:from>
    <xdr:to>
      <xdr:col>18</xdr:col>
      <xdr:colOff>0</xdr:colOff>
      <xdr:row>146</xdr:row>
      <xdr:rowOff>0</xdr:rowOff>
    </xdr:to>
    <xdr:sp>
      <xdr:nvSpPr>
        <xdr:cNvPr id="242" name="Line 397"/>
        <xdr:cNvSpPr>
          <a:spLocks/>
        </xdr:cNvSpPr>
      </xdr:nvSpPr>
      <xdr:spPr>
        <a:xfrm flipH="1">
          <a:off x="2895600" y="19812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18</xdr:col>
      <xdr:colOff>0</xdr:colOff>
      <xdr:row>146</xdr:row>
      <xdr:rowOff>0</xdr:rowOff>
    </xdr:from>
    <xdr:to>
      <xdr:col>18</xdr:col>
      <xdr:colOff>0</xdr:colOff>
      <xdr:row>146</xdr:row>
      <xdr:rowOff>0</xdr:rowOff>
    </xdr:to>
    <xdr:sp>
      <xdr:nvSpPr>
        <xdr:cNvPr id="243" name="Line 398"/>
        <xdr:cNvSpPr>
          <a:spLocks/>
        </xdr:cNvSpPr>
      </xdr:nvSpPr>
      <xdr:spPr>
        <a:xfrm flipH="1">
          <a:off x="2895600" y="19812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18</xdr:col>
      <xdr:colOff>0</xdr:colOff>
      <xdr:row>146</xdr:row>
      <xdr:rowOff>0</xdr:rowOff>
    </xdr:from>
    <xdr:to>
      <xdr:col>18</xdr:col>
      <xdr:colOff>0</xdr:colOff>
      <xdr:row>146</xdr:row>
      <xdr:rowOff>0</xdr:rowOff>
    </xdr:to>
    <xdr:sp>
      <xdr:nvSpPr>
        <xdr:cNvPr id="244" name="Line 399"/>
        <xdr:cNvSpPr>
          <a:spLocks/>
        </xdr:cNvSpPr>
      </xdr:nvSpPr>
      <xdr:spPr>
        <a:xfrm flipH="1">
          <a:off x="2895600" y="19812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18</xdr:col>
      <xdr:colOff>0</xdr:colOff>
      <xdr:row>146</xdr:row>
      <xdr:rowOff>0</xdr:rowOff>
    </xdr:from>
    <xdr:to>
      <xdr:col>18</xdr:col>
      <xdr:colOff>0</xdr:colOff>
      <xdr:row>146</xdr:row>
      <xdr:rowOff>0</xdr:rowOff>
    </xdr:to>
    <xdr:sp>
      <xdr:nvSpPr>
        <xdr:cNvPr id="245" name="Line 400"/>
        <xdr:cNvSpPr>
          <a:spLocks/>
        </xdr:cNvSpPr>
      </xdr:nvSpPr>
      <xdr:spPr>
        <a:xfrm flipH="1">
          <a:off x="2895600" y="19812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85725</xdr:colOff>
      <xdr:row>146</xdr:row>
      <xdr:rowOff>0</xdr:rowOff>
    </xdr:from>
    <xdr:to>
      <xdr:col>23</xdr:col>
      <xdr:colOff>19050</xdr:colOff>
      <xdr:row>146</xdr:row>
      <xdr:rowOff>0</xdr:rowOff>
    </xdr:to>
    <xdr:sp>
      <xdr:nvSpPr>
        <xdr:cNvPr id="246" name="Line 401"/>
        <xdr:cNvSpPr>
          <a:spLocks/>
        </xdr:cNvSpPr>
      </xdr:nvSpPr>
      <xdr:spPr>
        <a:xfrm flipH="1">
          <a:off x="3076575" y="1981200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37</xdr:col>
      <xdr:colOff>0</xdr:colOff>
      <xdr:row>146</xdr:row>
      <xdr:rowOff>0</xdr:rowOff>
    </xdr:from>
    <xdr:to>
      <xdr:col>37</xdr:col>
      <xdr:colOff>0</xdr:colOff>
      <xdr:row>146</xdr:row>
      <xdr:rowOff>0</xdr:rowOff>
    </xdr:to>
    <xdr:sp>
      <xdr:nvSpPr>
        <xdr:cNvPr id="247" name="Line 402"/>
        <xdr:cNvSpPr>
          <a:spLocks/>
        </xdr:cNvSpPr>
      </xdr:nvSpPr>
      <xdr:spPr>
        <a:xfrm flipH="1">
          <a:off x="5886450" y="19812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37</xdr:col>
      <xdr:colOff>0</xdr:colOff>
      <xdr:row>146</xdr:row>
      <xdr:rowOff>0</xdr:rowOff>
    </xdr:from>
    <xdr:to>
      <xdr:col>37</xdr:col>
      <xdr:colOff>0</xdr:colOff>
      <xdr:row>146</xdr:row>
      <xdr:rowOff>0</xdr:rowOff>
    </xdr:to>
    <xdr:sp>
      <xdr:nvSpPr>
        <xdr:cNvPr id="248" name="Line 403"/>
        <xdr:cNvSpPr>
          <a:spLocks/>
        </xdr:cNvSpPr>
      </xdr:nvSpPr>
      <xdr:spPr>
        <a:xfrm flipH="1">
          <a:off x="5886450" y="19812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37</xdr:col>
      <xdr:colOff>0</xdr:colOff>
      <xdr:row>146</xdr:row>
      <xdr:rowOff>0</xdr:rowOff>
    </xdr:from>
    <xdr:to>
      <xdr:col>37</xdr:col>
      <xdr:colOff>0</xdr:colOff>
      <xdr:row>146</xdr:row>
      <xdr:rowOff>0</xdr:rowOff>
    </xdr:to>
    <xdr:sp>
      <xdr:nvSpPr>
        <xdr:cNvPr id="249" name="Line 404"/>
        <xdr:cNvSpPr>
          <a:spLocks/>
        </xdr:cNvSpPr>
      </xdr:nvSpPr>
      <xdr:spPr>
        <a:xfrm flipH="1">
          <a:off x="5886450" y="19812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37</xdr:col>
      <xdr:colOff>0</xdr:colOff>
      <xdr:row>146</xdr:row>
      <xdr:rowOff>0</xdr:rowOff>
    </xdr:from>
    <xdr:to>
      <xdr:col>37</xdr:col>
      <xdr:colOff>0</xdr:colOff>
      <xdr:row>146</xdr:row>
      <xdr:rowOff>0</xdr:rowOff>
    </xdr:to>
    <xdr:sp>
      <xdr:nvSpPr>
        <xdr:cNvPr id="250" name="Line 405"/>
        <xdr:cNvSpPr>
          <a:spLocks/>
        </xdr:cNvSpPr>
      </xdr:nvSpPr>
      <xdr:spPr>
        <a:xfrm flipH="1">
          <a:off x="5886450" y="19812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38</xdr:col>
      <xdr:colOff>85725</xdr:colOff>
      <xdr:row>146</xdr:row>
      <xdr:rowOff>0</xdr:rowOff>
    </xdr:from>
    <xdr:to>
      <xdr:col>42</xdr:col>
      <xdr:colOff>19050</xdr:colOff>
      <xdr:row>146</xdr:row>
      <xdr:rowOff>0</xdr:rowOff>
    </xdr:to>
    <xdr:sp>
      <xdr:nvSpPr>
        <xdr:cNvPr id="251" name="Line 406"/>
        <xdr:cNvSpPr>
          <a:spLocks/>
        </xdr:cNvSpPr>
      </xdr:nvSpPr>
      <xdr:spPr>
        <a:xfrm flipH="1">
          <a:off x="6067425" y="1981200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85725</xdr:colOff>
      <xdr:row>163</xdr:row>
      <xdr:rowOff>0</xdr:rowOff>
    </xdr:from>
    <xdr:to>
      <xdr:col>4</xdr:col>
      <xdr:colOff>19050</xdr:colOff>
      <xdr:row>163</xdr:row>
      <xdr:rowOff>0</xdr:rowOff>
    </xdr:to>
    <xdr:sp>
      <xdr:nvSpPr>
        <xdr:cNvPr id="252" name="Line 407"/>
        <xdr:cNvSpPr>
          <a:spLocks/>
        </xdr:cNvSpPr>
      </xdr:nvSpPr>
      <xdr:spPr>
        <a:xfrm flipH="1">
          <a:off x="85725" y="22031325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18</xdr:col>
      <xdr:colOff>0</xdr:colOff>
      <xdr:row>163</xdr:row>
      <xdr:rowOff>0</xdr:rowOff>
    </xdr:from>
    <xdr:to>
      <xdr:col>18</xdr:col>
      <xdr:colOff>0</xdr:colOff>
      <xdr:row>163</xdr:row>
      <xdr:rowOff>0</xdr:rowOff>
    </xdr:to>
    <xdr:sp>
      <xdr:nvSpPr>
        <xdr:cNvPr id="253" name="Line 408"/>
        <xdr:cNvSpPr>
          <a:spLocks/>
        </xdr:cNvSpPr>
      </xdr:nvSpPr>
      <xdr:spPr>
        <a:xfrm flipH="1">
          <a:off x="2895600" y="22031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18</xdr:col>
      <xdr:colOff>0</xdr:colOff>
      <xdr:row>163</xdr:row>
      <xdr:rowOff>0</xdr:rowOff>
    </xdr:from>
    <xdr:to>
      <xdr:col>18</xdr:col>
      <xdr:colOff>0</xdr:colOff>
      <xdr:row>163</xdr:row>
      <xdr:rowOff>0</xdr:rowOff>
    </xdr:to>
    <xdr:sp>
      <xdr:nvSpPr>
        <xdr:cNvPr id="254" name="Line 409"/>
        <xdr:cNvSpPr>
          <a:spLocks/>
        </xdr:cNvSpPr>
      </xdr:nvSpPr>
      <xdr:spPr>
        <a:xfrm flipH="1">
          <a:off x="2895600" y="22031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18</xdr:col>
      <xdr:colOff>0</xdr:colOff>
      <xdr:row>163</xdr:row>
      <xdr:rowOff>0</xdr:rowOff>
    </xdr:from>
    <xdr:to>
      <xdr:col>18</xdr:col>
      <xdr:colOff>0</xdr:colOff>
      <xdr:row>163</xdr:row>
      <xdr:rowOff>0</xdr:rowOff>
    </xdr:to>
    <xdr:sp>
      <xdr:nvSpPr>
        <xdr:cNvPr id="255" name="Line 410"/>
        <xdr:cNvSpPr>
          <a:spLocks/>
        </xdr:cNvSpPr>
      </xdr:nvSpPr>
      <xdr:spPr>
        <a:xfrm flipH="1">
          <a:off x="2895600" y="22031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18</xdr:col>
      <xdr:colOff>0</xdr:colOff>
      <xdr:row>163</xdr:row>
      <xdr:rowOff>0</xdr:rowOff>
    </xdr:from>
    <xdr:to>
      <xdr:col>18</xdr:col>
      <xdr:colOff>0</xdr:colOff>
      <xdr:row>163</xdr:row>
      <xdr:rowOff>0</xdr:rowOff>
    </xdr:to>
    <xdr:sp>
      <xdr:nvSpPr>
        <xdr:cNvPr id="256" name="Line 411"/>
        <xdr:cNvSpPr>
          <a:spLocks/>
        </xdr:cNvSpPr>
      </xdr:nvSpPr>
      <xdr:spPr>
        <a:xfrm flipH="1">
          <a:off x="2895600" y="22031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85725</xdr:colOff>
      <xdr:row>163</xdr:row>
      <xdr:rowOff>0</xdr:rowOff>
    </xdr:from>
    <xdr:to>
      <xdr:col>23</xdr:col>
      <xdr:colOff>19050</xdr:colOff>
      <xdr:row>163</xdr:row>
      <xdr:rowOff>0</xdr:rowOff>
    </xdr:to>
    <xdr:sp>
      <xdr:nvSpPr>
        <xdr:cNvPr id="257" name="Line 412"/>
        <xdr:cNvSpPr>
          <a:spLocks/>
        </xdr:cNvSpPr>
      </xdr:nvSpPr>
      <xdr:spPr>
        <a:xfrm flipH="1">
          <a:off x="3076575" y="22031325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37</xdr:col>
      <xdr:colOff>0</xdr:colOff>
      <xdr:row>163</xdr:row>
      <xdr:rowOff>0</xdr:rowOff>
    </xdr:from>
    <xdr:to>
      <xdr:col>37</xdr:col>
      <xdr:colOff>0</xdr:colOff>
      <xdr:row>163</xdr:row>
      <xdr:rowOff>0</xdr:rowOff>
    </xdr:to>
    <xdr:sp>
      <xdr:nvSpPr>
        <xdr:cNvPr id="258" name="Line 413"/>
        <xdr:cNvSpPr>
          <a:spLocks/>
        </xdr:cNvSpPr>
      </xdr:nvSpPr>
      <xdr:spPr>
        <a:xfrm flipH="1">
          <a:off x="5886450" y="22031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37</xdr:col>
      <xdr:colOff>0</xdr:colOff>
      <xdr:row>163</xdr:row>
      <xdr:rowOff>0</xdr:rowOff>
    </xdr:from>
    <xdr:to>
      <xdr:col>37</xdr:col>
      <xdr:colOff>0</xdr:colOff>
      <xdr:row>163</xdr:row>
      <xdr:rowOff>0</xdr:rowOff>
    </xdr:to>
    <xdr:sp>
      <xdr:nvSpPr>
        <xdr:cNvPr id="259" name="Line 414"/>
        <xdr:cNvSpPr>
          <a:spLocks/>
        </xdr:cNvSpPr>
      </xdr:nvSpPr>
      <xdr:spPr>
        <a:xfrm flipH="1">
          <a:off x="5886450" y="22031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37</xdr:col>
      <xdr:colOff>0</xdr:colOff>
      <xdr:row>163</xdr:row>
      <xdr:rowOff>0</xdr:rowOff>
    </xdr:from>
    <xdr:to>
      <xdr:col>37</xdr:col>
      <xdr:colOff>0</xdr:colOff>
      <xdr:row>163</xdr:row>
      <xdr:rowOff>0</xdr:rowOff>
    </xdr:to>
    <xdr:sp>
      <xdr:nvSpPr>
        <xdr:cNvPr id="260" name="Line 415"/>
        <xdr:cNvSpPr>
          <a:spLocks/>
        </xdr:cNvSpPr>
      </xdr:nvSpPr>
      <xdr:spPr>
        <a:xfrm flipH="1">
          <a:off x="5886450" y="22031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37</xdr:col>
      <xdr:colOff>0</xdr:colOff>
      <xdr:row>163</xdr:row>
      <xdr:rowOff>0</xdr:rowOff>
    </xdr:from>
    <xdr:to>
      <xdr:col>37</xdr:col>
      <xdr:colOff>0</xdr:colOff>
      <xdr:row>163</xdr:row>
      <xdr:rowOff>0</xdr:rowOff>
    </xdr:to>
    <xdr:sp>
      <xdr:nvSpPr>
        <xdr:cNvPr id="261" name="Line 416"/>
        <xdr:cNvSpPr>
          <a:spLocks/>
        </xdr:cNvSpPr>
      </xdr:nvSpPr>
      <xdr:spPr>
        <a:xfrm flipH="1">
          <a:off x="5886450" y="22031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38</xdr:col>
      <xdr:colOff>85725</xdr:colOff>
      <xdr:row>163</xdr:row>
      <xdr:rowOff>0</xdr:rowOff>
    </xdr:from>
    <xdr:to>
      <xdr:col>42</xdr:col>
      <xdr:colOff>19050</xdr:colOff>
      <xdr:row>163</xdr:row>
      <xdr:rowOff>0</xdr:rowOff>
    </xdr:to>
    <xdr:sp>
      <xdr:nvSpPr>
        <xdr:cNvPr id="262" name="Line 417"/>
        <xdr:cNvSpPr>
          <a:spLocks/>
        </xdr:cNvSpPr>
      </xdr:nvSpPr>
      <xdr:spPr>
        <a:xfrm flipH="1">
          <a:off x="6067425" y="22031325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0"/>
  <dimension ref="A1:B12"/>
  <sheetViews>
    <sheetView zoomScalePageLayoutView="0" workbookViewId="0" topLeftCell="A1">
      <selection activeCell="B6" sqref="B6"/>
    </sheetView>
  </sheetViews>
  <sheetFormatPr defaultColWidth="6.375" defaultRowHeight="19.5" customHeight="1"/>
  <cols>
    <col min="1" max="1" width="25.25390625" style="4" customWidth="1"/>
    <col min="2" max="2" width="33.00390625" style="3" bestFit="1" customWidth="1"/>
    <col min="3" max="6" width="6.375" style="3" customWidth="1"/>
    <col min="7" max="7" width="7.75390625" style="3" bestFit="1" customWidth="1"/>
    <col min="8" max="16384" width="6.375" style="3" customWidth="1"/>
  </cols>
  <sheetData>
    <row r="1" spans="1:2" ht="19.5" customHeight="1">
      <c r="A1" s="1" t="s">
        <v>0</v>
      </c>
      <c r="B1" s="2" t="s">
        <v>75</v>
      </c>
    </row>
    <row r="2" spans="1:2" ht="19.5" customHeight="1">
      <c r="A2" s="1" t="s">
        <v>1</v>
      </c>
      <c r="B2" s="2" t="s">
        <v>393</v>
      </c>
    </row>
    <row r="3" spans="1:2" ht="19.5" customHeight="1">
      <c r="A3" s="1" t="s">
        <v>2</v>
      </c>
      <c r="B3" s="2" t="s">
        <v>18</v>
      </c>
    </row>
    <row r="4" spans="1:2" ht="19.5" customHeight="1">
      <c r="A4" s="1" t="s">
        <v>3</v>
      </c>
      <c r="B4" s="2">
        <v>9</v>
      </c>
    </row>
    <row r="5" spans="1:2" ht="19.5" customHeight="1">
      <c r="A5" s="1" t="s">
        <v>4</v>
      </c>
      <c r="B5" s="2" t="s">
        <v>393</v>
      </c>
    </row>
    <row r="11" ht="19.5" customHeight="1">
      <c r="A11" s="4" t="s">
        <v>5</v>
      </c>
    </row>
    <row r="12" ht="19.5" customHeight="1">
      <c r="A12" s="4" t="s">
        <v>6</v>
      </c>
    </row>
  </sheetData>
  <sheetProtection/>
  <printOptions horizontalCentered="1"/>
  <pageMargins left="0" right="0" top="0.4027777777777778" bottom="0" header="0" footer="0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/>
  <dimension ref="AO1:AS625"/>
  <sheetViews>
    <sheetView zoomScale="80" zoomScaleNormal="80" zoomScalePageLayoutView="0" workbookViewId="0" topLeftCell="A1">
      <selection activeCell="P26" sqref="P26"/>
    </sheetView>
  </sheetViews>
  <sheetFormatPr defaultColWidth="9.00390625" defaultRowHeight="14.25" customHeight="1"/>
  <cols>
    <col min="1" max="40" width="9.125" style="78" customWidth="1"/>
    <col min="41" max="41" width="5.75390625" style="78" customWidth="1"/>
    <col min="42" max="45" width="10.75390625" style="78" customWidth="1"/>
    <col min="46" max="16384" width="9.125" style="78" customWidth="1"/>
  </cols>
  <sheetData>
    <row r="1" spans="41:45" ht="14.25" customHeight="1">
      <c r="AO1" s="272" t="s">
        <v>394</v>
      </c>
      <c r="AP1" s="272" t="s">
        <v>393</v>
      </c>
      <c r="AQ1" s="272"/>
      <c r="AR1" s="272"/>
      <c r="AS1" s="272"/>
    </row>
    <row r="2" spans="41:45" ht="14.25" customHeight="1">
      <c r="AO2" s="265">
        <v>11</v>
      </c>
      <c r="AP2" s="268" t="s">
        <v>215</v>
      </c>
      <c r="AQ2" s="268" t="s">
        <v>226</v>
      </c>
      <c r="AR2" s="268" t="s">
        <v>136</v>
      </c>
      <c r="AS2" s="268">
        <v>1043</v>
      </c>
    </row>
    <row r="3" spans="41:45" ht="14.25" customHeight="1">
      <c r="AO3" s="266">
        <v>12</v>
      </c>
      <c r="AP3" s="269" t="s">
        <v>289</v>
      </c>
      <c r="AQ3" s="269" t="s">
        <v>396</v>
      </c>
      <c r="AR3" s="269" t="s">
        <v>116</v>
      </c>
      <c r="AS3" s="269" t="s">
        <v>398</v>
      </c>
    </row>
    <row r="4" spans="41:45" ht="14.25" customHeight="1">
      <c r="AO4" s="266">
        <v>13</v>
      </c>
      <c r="AP4" s="269">
        <v>542</v>
      </c>
      <c r="AQ4" s="269" t="s">
        <v>171</v>
      </c>
      <c r="AR4" s="269" t="s">
        <v>397</v>
      </c>
      <c r="AS4" s="269">
        <v>73</v>
      </c>
    </row>
    <row r="5" spans="41:45" ht="14.25" customHeight="1">
      <c r="AO5" s="266">
        <v>14</v>
      </c>
      <c r="AP5" s="269" t="s">
        <v>395</v>
      </c>
      <c r="AQ5" s="269">
        <v>105</v>
      </c>
      <c r="AR5" s="269" t="s">
        <v>136</v>
      </c>
      <c r="AS5" s="269" t="s">
        <v>276</v>
      </c>
    </row>
    <row r="6" spans="41:45" ht="14.25" customHeight="1">
      <c r="AO6" s="266">
        <v>15</v>
      </c>
      <c r="AP6" s="271" t="s">
        <v>793</v>
      </c>
      <c r="AQ6" s="271" t="s">
        <v>794</v>
      </c>
      <c r="AR6" s="271" t="s">
        <v>793</v>
      </c>
      <c r="AS6" s="271" t="s">
        <v>795</v>
      </c>
    </row>
    <row r="7" spans="41:45" ht="14.25" customHeight="1">
      <c r="AO7" s="267">
        <v>16</v>
      </c>
      <c r="AP7" s="270" t="s">
        <v>108</v>
      </c>
      <c r="AQ7" s="270"/>
      <c r="AR7" s="270" t="s">
        <v>20</v>
      </c>
      <c r="AS7" s="270">
        <v>140</v>
      </c>
    </row>
    <row r="8" spans="41:45" ht="14.25" customHeight="1">
      <c r="AO8" s="265">
        <v>21</v>
      </c>
      <c r="AP8" s="268" t="s">
        <v>289</v>
      </c>
      <c r="AQ8" s="268">
        <v>753</v>
      </c>
      <c r="AR8" s="268">
        <v>1042</v>
      </c>
      <c r="AS8" s="268" t="s">
        <v>403</v>
      </c>
    </row>
    <row r="9" spans="41:45" ht="14.25" customHeight="1">
      <c r="AO9" s="266">
        <v>22</v>
      </c>
      <c r="AP9" s="269" t="s">
        <v>399</v>
      </c>
      <c r="AQ9" s="269" t="s">
        <v>400</v>
      </c>
      <c r="AR9" s="269">
        <v>10</v>
      </c>
      <c r="AS9" s="269" t="s">
        <v>404</v>
      </c>
    </row>
    <row r="10" spans="41:45" ht="14.25" customHeight="1">
      <c r="AO10" s="266">
        <v>23</v>
      </c>
      <c r="AP10" s="269">
        <v>764</v>
      </c>
      <c r="AQ10" s="269">
        <v>109</v>
      </c>
      <c r="AR10" s="269" t="s">
        <v>401</v>
      </c>
      <c r="AS10" s="269" t="s">
        <v>405</v>
      </c>
    </row>
    <row r="11" spans="41:45" ht="14.25" customHeight="1">
      <c r="AO11" s="266">
        <v>24</v>
      </c>
      <c r="AP11" s="269">
        <v>10965</v>
      </c>
      <c r="AQ11" s="269" t="s">
        <v>377</v>
      </c>
      <c r="AR11" s="269" t="s">
        <v>402</v>
      </c>
      <c r="AS11" s="269">
        <v>8</v>
      </c>
    </row>
    <row r="12" spans="41:45" ht="14.25" customHeight="1">
      <c r="AO12" s="266">
        <v>25</v>
      </c>
      <c r="AP12" s="271" t="s">
        <v>796</v>
      </c>
      <c r="AQ12" s="271" t="s">
        <v>797</v>
      </c>
      <c r="AR12" s="271" t="s">
        <v>796</v>
      </c>
      <c r="AS12" s="271" t="s">
        <v>797</v>
      </c>
    </row>
    <row r="13" spans="41:45" ht="14.25" customHeight="1">
      <c r="AO13" s="267">
        <v>26</v>
      </c>
      <c r="AP13" s="270" t="s">
        <v>286</v>
      </c>
      <c r="AQ13" s="270"/>
      <c r="AR13" s="270" t="s">
        <v>23</v>
      </c>
      <c r="AS13" s="270">
        <v>-420</v>
      </c>
    </row>
    <row r="14" spans="41:45" ht="14.25" customHeight="1">
      <c r="AO14" s="265">
        <v>31</v>
      </c>
      <c r="AP14" s="268">
        <v>10</v>
      </c>
      <c r="AQ14" s="268" t="s">
        <v>407</v>
      </c>
      <c r="AR14" s="268">
        <v>42</v>
      </c>
      <c r="AS14" s="268" t="s">
        <v>409</v>
      </c>
    </row>
    <row r="15" spans="41:45" ht="14.25" customHeight="1">
      <c r="AO15" s="266">
        <v>32</v>
      </c>
      <c r="AP15" s="269" t="s">
        <v>386</v>
      </c>
      <c r="AQ15" s="269" t="s">
        <v>408</v>
      </c>
      <c r="AR15" s="269" t="s">
        <v>239</v>
      </c>
      <c r="AS15" s="271" t="s">
        <v>104</v>
      </c>
    </row>
    <row r="16" spans="41:45" ht="14.25" customHeight="1">
      <c r="AO16" s="266">
        <v>33</v>
      </c>
      <c r="AP16" s="269" t="s">
        <v>406</v>
      </c>
      <c r="AQ16" s="269">
        <v>72</v>
      </c>
      <c r="AR16" s="269" t="s">
        <v>180</v>
      </c>
      <c r="AS16" s="269">
        <v>984</v>
      </c>
    </row>
    <row r="17" spans="41:45" ht="14.25" customHeight="1">
      <c r="AO17" s="266">
        <v>34</v>
      </c>
      <c r="AP17" s="269" t="s">
        <v>138</v>
      </c>
      <c r="AQ17" s="269">
        <v>2</v>
      </c>
      <c r="AR17" s="269" t="s">
        <v>341</v>
      </c>
      <c r="AS17" s="269" t="s">
        <v>410</v>
      </c>
    </row>
    <row r="18" spans="41:45" ht="14.25" customHeight="1">
      <c r="AO18" s="266">
        <v>35</v>
      </c>
      <c r="AP18" s="271" t="s">
        <v>798</v>
      </c>
      <c r="AQ18" s="271" t="s">
        <v>799</v>
      </c>
      <c r="AR18" s="271" t="s">
        <v>798</v>
      </c>
      <c r="AS18" s="271" t="s">
        <v>799</v>
      </c>
    </row>
    <row r="19" spans="41:45" ht="14.25" customHeight="1">
      <c r="AO19" s="267">
        <v>36</v>
      </c>
      <c r="AP19" s="270" t="s">
        <v>800</v>
      </c>
      <c r="AQ19" s="270"/>
      <c r="AR19" s="270" t="s">
        <v>23</v>
      </c>
      <c r="AS19" s="270">
        <v>-650</v>
      </c>
    </row>
    <row r="20" spans="41:45" ht="14.25" customHeight="1">
      <c r="AO20" s="265">
        <v>41</v>
      </c>
      <c r="AP20" s="268" t="s">
        <v>411</v>
      </c>
      <c r="AQ20" s="268" t="s">
        <v>412</v>
      </c>
      <c r="AR20" s="268" t="s">
        <v>112</v>
      </c>
      <c r="AS20" s="268" t="s">
        <v>179</v>
      </c>
    </row>
    <row r="21" spans="41:45" ht="14.25" customHeight="1">
      <c r="AO21" s="266">
        <v>42</v>
      </c>
      <c r="AP21" s="269">
        <v>8763</v>
      </c>
      <c r="AQ21" s="269" t="s">
        <v>305</v>
      </c>
      <c r="AR21" s="269" t="s">
        <v>414</v>
      </c>
      <c r="AS21" s="269">
        <v>109</v>
      </c>
    </row>
    <row r="22" spans="41:45" ht="14.25" customHeight="1">
      <c r="AO22" s="266">
        <v>43</v>
      </c>
      <c r="AP22" s="269" t="s">
        <v>82</v>
      </c>
      <c r="AQ22" s="271" t="s">
        <v>104</v>
      </c>
      <c r="AR22" s="269" t="s">
        <v>254</v>
      </c>
      <c r="AS22" s="269" t="s">
        <v>416</v>
      </c>
    </row>
    <row r="23" spans="41:45" ht="14.25" customHeight="1">
      <c r="AO23" s="266">
        <v>44</v>
      </c>
      <c r="AP23" s="269" t="s">
        <v>294</v>
      </c>
      <c r="AQ23" s="269" t="s">
        <v>413</v>
      </c>
      <c r="AR23" s="269" t="s">
        <v>415</v>
      </c>
      <c r="AS23" s="269">
        <v>3</v>
      </c>
    </row>
    <row r="24" spans="41:45" ht="14.25" customHeight="1">
      <c r="AO24" s="266">
        <v>45</v>
      </c>
      <c r="AP24" s="271" t="s">
        <v>801</v>
      </c>
      <c r="AQ24" s="271" t="s">
        <v>802</v>
      </c>
      <c r="AR24" s="271" t="s">
        <v>803</v>
      </c>
      <c r="AS24" s="271" t="s">
        <v>802</v>
      </c>
    </row>
    <row r="25" spans="41:45" ht="14.25" customHeight="1">
      <c r="AO25" s="267">
        <v>46</v>
      </c>
      <c r="AP25" s="270" t="s">
        <v>804</v>
      </c>
      <c r="AQ25" s="270"/>
      <c r="AR25" s="270" t="s">
        <v>20</v>
      </c>
      <c r="AS25" s="270">
        <v>120</v>
      </c>
    </row>
    <row r="26" spans="41:45" ht="14.25" customHeight="1">
      <c r="AO26" s="265">
        <v>51</v>
      </c>
      <c r="AP26" s="268">
        <v>432</v>
      </c>
      <c r="AQ26" s="268" t="s">
        <v>419</v>
      </c>
      <c r="AR26" s="268" t="s">
        <v>324</v>
      </c>
      <c r="AS26" s="268">
        <v>10</v>
      </c>
    </row>
    <row r="27" spans="41:45" ht="14.25" customHeight="1">
      <c r="AO27" s="266">
        <v>52</v>
      </c>
      <c r="AP27" s="269" t="s">
        <v>417</v>
      </c>
      <c r="AQ27" s="269">
        <v>63</v>
      </c>
      <c r="AR27" s="269" t="s">
        <v>420</v>
      </c>
      <c r="AS27" s="269" t="s">
        <v>144</v>
      </c>
    </row>
    <row r="28" spans="41:45" ht="14.25" customHeight="1">
      <c r="AO28" s="266">
        <v>53</v>
      </c>
      <c r="AP28" s="269" t="s">
        <v>418</v>
      </c>
      <c r="AQ28" s="269" t="s">
        <v>244</v>
      </c>
      <c r="AR28" s="269">
        <v>85</v>
      </c>
      <c r="AS28" s="269" t="s">
        <v>422</v>
      </c>
    </row>
    <row r="29" spans="41:45" ht="14.25" customHeight="1">
      <c r="AO29" s="266">
        <v>54</v>
      </c>
      <c r="AP29" s="269" t="s">
        <v>230</v>
      </c>
      <c r="AQ29" s="269">
        <v>32</v>
      </c>
      <c r="AR29" s="269" t="s">
        <v>421</v>
      </c>
      <c r="AS29" s="269" t="s">
        <v>423</v>
      </c>
    </row>
    <row r="30" spans="41:45" ht="14.25" customHeight="1">
      <c r="AO30" s="266">
        <v>55</v>
      </c>
      <c r="AP30" s="271" t="s">
        <v>805</v>
      </c>
      <c r="AQ30" s="271" t="s">
        <v>806</v>
      </c>
      <c r="AR30" s="271" t="s">
        <v>805</v>
      </c>
      <c r="AS30" s="271" t="s">
        <v>806</v>
      </c>
    </row>
    <row r="31" spans="41:45" ht="14.25" customHeight="1">
      <c r="AO31" s="267">
        <v>56</v>
      </c>
      <c r="AP31" s="270" t="s">
        <v>286</v>
      </c>
      <c r="AQ31" s="270"/>
      <c r="AR31" s="270" t="s">
        <v>22</v>
      </c>
      <c r="AS31" s="270">
        <v>-420</v>
      </c>
    </row>
    <row r="32" spans="41:45" ht="14.25" customHeight="1">
      <c r="AO32" s="265">
        <v>61</v>
      </c>
      <c r="AP32" s="268">
        <v>74</v>
      </c>
      <c r="AQ32" s="268" t="s">
        <v>360</v>
      </c>
      <c r="AR32" s="268">
        <v>10532</v>
      </c>
      <c r="AS32" s="268" t="s">
        <v>136</v>
      </c>
    </row>
    <row r="33" spans="41:45" ht="14.25" customHeight="1">
      <c r="AO33" s="266">
        <v>62</v>
      </c>
      <c r="AP33" s="269" t="s">
        <v>424</v>
      </c>
      <c r="AQ33" s="269" t="s">
        <v>370</v>
      </c>
      <c r="AR33" s="269">
        <v>107</v>
      </c>
      <c r="AS33" s="269" t="s">
        <v>428</v>
      </c>
    </row>
    <row r="34" spans="41:45" ht="14.25" customHeight="1">
      <c r="AO34" s="266">
        <v>63</v>
      </c>
      <c r="AP34" s="269" t="s">
        <v>293</v>
      </c>
      <c r="AQ34" s="269">
        <v>4</v>
      </c>
      <c r="AR34" s="269" t="s">
        <v>426</v>
      </c>
      <c r="AS34" s="269" t="s">
        <v>429</v>
      </c>
    </row>
    <row r="35" spans="41:45" ht="14.25" customHeight="1">
      <c r="AO35" s="266">
        <v>64</v>
      </c>
      <c r="AP35" s="269">
        <v>54</v>
      </c>
      <c r="AQ35" s="269" t="s">
        <v>425</v>
      </c>
      <c r="AR35" s="269" t="s">
        <v>427</v>
      </c>
      <c r="AS35" s="269" t="s">
        <v>262</v>
      </c>
    </row>
    <row r="36" spans="41:45" ht="14.25" customHeight="1">
      <c r="AO36" s="266">
        <v>65</v>
      </c>
      <c r="AP36" s="271" t="s">
        <v>807</v>
      </c>
      <c r="AQ36" s="271" t="s">
        <v>808</v>
      </c>
      <c r="AR36" s="271" t="s">
        <v>809</v>
      </c>
      <c r="AS36" s="271" t="s">
        <v>810</v>
      </c>
    </row>
    <row r="37" spans="41:45" ht="14.25" customHeight="1">
      <c r="AO37" s="267">
        <v>66</v>
      </c>
      <c r="AP37" s="270" t="s">
        <v>108</v>
      </c>
      <c r="AQ37" s="270"/>
      <c r="AR37" s="270" t="s">
        <v>22</v>
      </c>
      <c r="AS37" s="270">
        <v>-140</v>
      </c>
    </row>
    <row r="38" spans="41:45" ht="14.25" customHeight="1">
      <c r="AO38" s="265">
        <v>71</v>
      </c>
      <c r="AP38" s="268" t="s">
        <v>399</v>
      </c>
      <c r="AQ38" s="268" t="s">
        <v>255</v>
      </c>
      <c r="AR38" s="268">
        <v>87</v>
      </c>
      <c r="AS38" s="268" t="s">
        <v>433</v>
      </c>
    </row>
    <row r="39" spans="41:45" ht="14.25" customHeight="1">
      <c r="AO39" s="266">
        <v>72</v>
      </c>
      <c r="AP39" s="269">
        <v>1087</v>
      </c>
      <c r="AQ39" s="269" t="s">
        <v>200</v>
      </c>
      <c r="AR39" s="269" t="s">
        <v>431</v>
      </c>
      <c r="AS39" s="269" t="s">
        <v>295</v>
      </c>
    </row>
    <row r="40" spans="41:45" ht="14.25" customHeight="1">
      <c r="AO40" s="266">
        <v>73</v>
      </c>
      <c r="AP40" s="269">
        <v>832</v>
      </c>
      <c r="AQ40" s="269">
        <v>754</v>
      </c>
      <c r="AR40" s="269" t="s">
        <v>432</v>
      </c>
      <c r="AS40" s="269" t="s">
        <v>126</v>
      </c>
    </row>
    <row r="41" spans="41:45" ht="14.25" customHeight="1">
      <c r="AO41" s="266">
        <v>74</v>
      </c>
      <c r="AP41" s="269">
        <v>654</v>
      </c>
      <c r="AQ41" s="269" t="s">
        <v>430</v>
      </c>
      <c r="AR41" s="269" t="s">
        <v>19</v>
      </c>
      <c r="AS41" s="269" t="s">
        <v>434</v>
      </c>
    </row>
    <row r="42" spans="41:45" ht="14.25" customHeight="1">
      <c r="AO42" s="266">
        <v>75</v>
      </c>
      <c r="AP42" s="271" t="s">
        <v>811</v>
      </c>
      <c r="AQ42" s="271" t="s">
        <v>812</v>
      </c>
      <c r="AR42" s="271" t="s">
        <v>811</v>
      </c>
      <c r="AS42" s="271" t="s">
        <v>812</v>
      </c>
    </row>
    <row r="43" spans="41:45" ht="14.25" customHeight="1">
      <c r="AO43" s="267">
        <v>76</v>
      </c>
      <c r="AP43" s="270" t="s">
        <v>107</v>
      </c>
      <c r="AQ43" s="270"/>
      <c r="AR43" s="270" t="s">
        <v>21</v>
      </c>
      <c r="AS43" s="270">
        <v>620</v>
      </c>
    </row>
    <row r="44" spans="41:45" ht="14.25" customHeight="1">
      <c r="AO44" s="265">
        <v>81</v>
      </c>
      <c r="AP44" s="268" t="s">
        <v>435</v>
      </c>
      <c r="AQ44" s="268" t="s">
        <v>436</v>
      </c>
      <c r="AR44" s="268">
        <v>9</v>
      </c>
      <c r="AS44" s="268" t="s">
        <v>124</v>
      </c>
    </row>
    <row r="45" spans="41:45" ht="14.25" customHeight="1">
      <c r="AO45" s="266">
        <v>82</v>
      </c>
      <c r="AP45" s="269">
        <v>84</v>
      </c>
      <c r="AQ45" s="269">
        <v>9652</v>
      </c>
      <c r="AR45" s="269" t="s">
        <v>437</v>
      </c>
      <c r="AS45" s="271" t="s">
        <v>104</v>
      </c>
    </row>
    <row r="46" spans="41:45" ht="14.25" customHeight="1">
      <c r="AO46" s="266">
        <v>83</v>
      </c>
      <c r="AP46" s="269" t="s">
        <v>309</v>
      </c>
      <c r="AQ46" s="269" t="s">
        <v>141</v>
      </c>
      <c r="AR46" s="269">
        <v>6</v>
      </c>
      <c r="AS46" s="269" t="s">
        <v>438</v>
      </c>
    </row>
    <row r="47" spans="41:45" ht="14.25" customHeight="1">
      <c r="AO47" s="266">
        <v>84</v>
      </c>
      <c r="AP47" s="269" t="s">
        <v>202</v>
      </c>
      <c r="AQ47" s="269" t="s">
        <v>221</v>
      </c>
      <c r="AR47" s="269">
        <v>10942</v>
      </c>
      <c r="AS47" s="269" t="s">
        <v>439</v>
      </c>
    </row>
    <row r="48" spans="41:45" ht="14.25" customHeight="1">
      <c r="AO48" s="266">
        <v>85</v>
      </c>
      <c r="AP48" s="271" t="s">
        <v>813</v>
      </c>
      <c r="AQ48" s="271" t="s">
        <v>814</v>
      </c>
      <c r="AR48" s="271" t="s">
        <v>813</v>
      </c>
      <c r="AS48" s="271" t="s">
        <v>814</v>
      </c>
    </row>
    <row r="49" spans="41:45" ht="14.25" customHeight="1">
      <c r="AO49" s="267">
        <v>86</v>
      </c>
      <c r="AP49" s="270" t="s">
        <v>815</v>
      </c>
      <c r="AQ49" s="270" t="s">
        <v>109</v>
      </c>
      <c r="AR49" s="270" t="s">
        <v>21</v>
      </c>
      <c r="AS49" s="270">
        <v>-300</v>
      </c>
    </row>
    <row r="50" spans="41:45" ht="14.25" customHeight="1">
      <c r="AO50" s="265">
        <v>91</v>
      </c>
      <c r="AP50" s="268" t="s">
        <v>125</v>
      </c>
      <c r="AQ50" s="268" t="s">
        <v>190</v>
      </c>
      <c r="AR50" s="268">
        <v>7</v>
      </c>
      <c r="AS50" s="268">
        <v>10642</v>
      </c>
    </row>
    <row r="51" spans="41:45" ht="14.25" customHeight="1">
      <c r="AO51" s="266">
        <v>92</v>
      </c>
      <c r="AP51" s="269" t="s">
        <v>440</v>
      </c>
      <c r="AQ51" s="269" t="s">
        <v>142</v>
      </c>
      <c r="AR51" s="269" t="s">
        <v>291</v>
      </c>
      <c r="AS51" s="269">
        <v>42</v>
      </c>
    </row>
    <row r="52" spans="41:45" ht="14.25" customHeight="1">
      <c r="AO52" s="266">
        <v>93</v>
      </c>
      <c r="AP52" s="269">
        <v>983</v>
      </c>
      <c r="AQ52" s="269">
        <v>65</v>
      </c>
      <c r="AR52" s="269" t="s">
        <v>441</v>
      </c>
      <c r="AS52" s="269" t="s">
        <v>348</v>
      </c>
    </row>
    <row r="53" spans="41:45" ht="14.25" customHeight="1">
      <c r="AO53" s="266">
        <v>94</v>
      </c>
      <c r="AP53" s="269">
        <v>7532</v>
      </c>
      <c r="AQ53" s="269" t="s">
        <v>154</v>
      </c>
      <c r="AR53" s="269" t="s">
        <v>89</v>
      </c>
      <c r="AS53" s="269" t="s">
        <v>288</v>
      </c>
    </row>
    <row r="54" spans="41:45" ht="14.25" customHeight="1">
      <c r="AO54" s="266">
        <v>95</v>
      </c>
      <c r="AP54" s="271" t="s">
        <v>285</v>
      </c>
      <c r="AQ54" s="271" t="s">
        <v>816</v>
      </c>
      <c r="AR54" s="271" t="s">
        <v>285</v>
      </c>
      <c r="AS54" s="271" t="s">
        <v>816</v>
      </c>
    </row>
    <row r="55" spans="41:45" ht="14.25" customHeight="1">
      <c r="AO55" s="267">
        <v>96</v>
      </c>
      <c r="AP55" s="270" t="s">
        <v>817</v>
      </c>
      <c r="AQ55" s="270" t="s">
        <v>109</v>
      </c>
      <c r="AR55" s="270" t="s">
        <v>21</v>
      </c>
      <c r="AS55" s="270">
        <v>-100</v>
      </c>
    </row>
    <row r="56" spans="41:45" ht="14.25" customHeight="1">
      <c r="AO56" s="265">
        <v>101</v>
      </c>
      <c r="AP56" s="268">
        <v>983</v>
      </c>
      <c r="AQ56" s="268">
        <v>104</v>
      </c>
      <c r="AR56" s="268" t="s">
        <v>212</v>
      </c>
      <c r="AS56" s="268" t="s">
        <v>444</v>
      </c>
    </row>
    <row r="57" spans="41:45" ht="14.25" customHeight="1">
      <c r="AO57" s="266">
        <v>102</v>
      </c>
      <c r="AP57" s="269" t="s">
        <v>442</v>
      </c>
      <c r="AQ57" s="269">
        <v>104</v>
      </c>
      <c r="AR57" s="269" t="s">
        <v>273</v>
      </c>
      <c r="AS57" s="269">
        <v>6</v>
      </c>
    </row>
    <row r="58" spans="41:45" ht="14.25" customHeight="1">
      <c r="AO58" s="266">
        <v>103</v>
      </c>
      <c r="AP58" s="269" t="s">
        <v>351</v>
      </c>
      <c r="AQ58" s="269" t="s">
        <v>203</v>
      </c>
      <c r="AR58" s="269">
        <v>1072</v>
      </c>
      <c r="AS58" s="269" t="s">
        <v>198</v>
      </c>
    </row>
    <row r="59" spans="41:45" ht="14.25" customHeight="1">
      <c r="AO59" s="266">
        <v>104</v>
      </c>
      <c r="AP59" s="269">
        <v>2</v>
      </c>
      <c r="AQ59" s="269" t="s">
        <v>443</v>
      </c>
      <c r="AR59" s="269" t="s">
        <v>355</v>
      </c>
      <c r="AS59" s="269" t="s">
        <v>141</v>
      </c>
    </row>
    <row r="60" spans="41:45" ht="14.25" customHeight="1">
      <c r="AO60" s="266">
        <v>105</v>
      </c>
      <c r="AP60" s="271" t="s">
        <v>818</v>
      </c>
      <c r="AQ60" s="271" t="s">
        <v>819</v>
      </c>
      <c r="AR60" s="271" t="s">
        <v>818</v>
      </c>
      <c r="AS60" s="271" t="s">
        <v>819</v>
      </c>
    </row>
    <row r="61" spans="41:45" ht="14.25" customHeight="1">
      <c r="AO61" s="267">
        <v>106</v>
      </c>
      <c r="AP61" s="270" t="s">
        <v>286</v>
      </c>
      <c r="AQ61" s="270" t="s">
        <v>109</v>
      </c>
      <c r="AR61" s="270" t="s">
        <v>23</v>
      </c>
      <c r="AS61" s="270">
        <v>500</v>
      </c>
    </row>
    <row r="62" spans="41:45" ht="14.25" customHeight="1">
      <c r="AO62" s="265">
        <v>111</v>
      </c>
      <c r="AP62" s="268" t="s">
        <v>314</v>
      </c>
      <c r="AQ62" s="268" t="s">
        <v>382</v>
      </c>
      <c r="AR62" s="268">
        <v>53</v>
      </c>
      <c r="AS62" s="268" t="s">
        <v>447</v>
      </c>
    </row>
    <row r="63" spans="41:45" ht="14.25" customHeight="1">
      <c r="AO63" s="266">
        <v>112</v>
      </c>
      <c r="AP63" s="269">
        <v>98</v>
      </c>
      <c r="AQ63" s="269">
        <v>653</v>
      </c>
      <c r="AR63" s="269" t="s">
        <v>446</v>
      </c>
      <c r="AS63" s="269" t="s">
        <v>338</v>
      </c>
    </row>
    <row r="64" spans="41:45" ht="14.25" customHeight="1">
      <c r="AO64" s="266">
        <v>113</v>
      </c>
      <c r="AP64" s="269">
        <v>1098</v>
      </c>
      <c r="AQ64" s="269" t="s">
        <v>96</v>
      </c>
      <c r="AR64" s="269" t="s">
        <v>414</v>
      </c>
      <c r="AS64" s="269">
        <v>43</v>
      </c>
    </row>
    <row r="65" spans="41:45" ht="14.25" customHeight="1">
      <c r="AO65" s="266">
        <v>114</v>
      </c>
      <c r="AP65" s="269" t="s">
        <v>445</v>
      </c>
      <c r="AQ65" s="269" t="s">
        <v>171</v>
      </c>
      <c r="AR65" s="269">
        <v>987</v>
      </c>
      <c r="AS65" s="269" t="s">
        <v>295</v>
      </c>
    </row>
    <row r="66" spans="41:45" ht="14.25" customHeight="1">
      <c r="AO66" s="266">
        <v>115</v>
      </c>
      <c r="AP66" s="271" t="s">
        <v>820</v>
      </c>
      <c r="AQ66" s="271" t="s">
        <v>821</v>
      </c>
      <c r="AR66" s="271" t="s">
        <v>820</v>
      </c>
      <c r="AS66" s="271" t="s">
        <v>821</v>
      </c>
    </row>
    <row r="67" spans="41:45" ht="14.25" customHeight="1">
      <c r="AO67" s="267">
        <v>116</v>
      </c>
      <c r="AP67" s="270" t="s">
        <v>286</v>
      </c>
      <c r="AQ67" s="270"/>
      <c r="AR67" s="270" t="s">
        <v>23</v>
      </c>
      <c r="AS67" s="270">
        <v>-420</v>
      </c>
    </row>
    <row r="68" spans="41:45" ht="14.25" customHeight="1">
      <c r="AO68" s="265">
        <v>121</v>
      </c>
      <c r="AP68" s="268" t="s">
        <v>187</v>
      </c>
      <c r="AQ68" s="268" t="s">
        <v>449</v>
      </c>
      <c r="AR68" s="268">
        <v>10542</v>
      </c>
      <c r="AS68" s="268">
        <v>7</v>
      </c>
    </row>
    <row r="69" spans="41:45" ht="14.25" customHeight="1">
      <c r="AO69" s="266">
        <v>122</v>
      </c>
      <c r="AP69" s="269" t="s">
        <v>382</v>
      </c>
      <c r="AQ69" s="269">
        <v>53</v>
      </c>
      <c r="AR69" s="269" t="s">
        <v>451</v>
      </c>
      <c r="AS69" s="269">
        <v>10962</v>
      </c>
    </row>
    <row r="70" spans="41:45" ht="14.25" customHeight="1">
      <c r="AO70" s="266">
        <v>123</v>
      </c>
      <c r="AP70" s="271" t="s">
        <v>104</v>
      </c>
      <c r="AQ70" s="269" t="s">
        <v>450</v>
      </c>
      <c r="AR70" s="269" t="s">
        <v>452</v>
      </c>
      <c r="AS70" s="269" t="s">
        <v>453</v>
      </c>
    </row>
    <row r="71" spans="41:45" ht="14.25" customHeight="1">
      <c r="AO71" s="266">
        <v>124</v>
      </c>
      <c r="AP71" s="269" t="s">
        <v>448</v>
      </c>
      <c r="AQ71" s="269" t="s">
        <v>324</v>
      </c>
      <c r="AR71" s="269" t="s">
        <v>221</v>
      </c>
      <c r="AS71" s="269">
        <v>1094</v>
      </c>
    </row>
    <row r="72" spans="41:45" ht="14.25" customHeight="1">
      <c r="AO72" s="266">
        <v>125</v>
      </c>
      <c r="AP72" s="271" t="s">
        <v>822</v>
      </c>
      <c r="AQ72" s="271" t="s">
        <v>823</v>
      </c>
      <c r="AR72" s="271" t="s">
        <v>824</v>
      </c>
      <c r="AS72" s="271" t="s">
        <v>823</v>
      </c>
    </row>
    <row r="73" spans="41:45" ht="14.25" customHeight="1">
      <c r="AO73" s="267">
        <v>126</v>
      </c>
      <c r="AP73" s="270" t="s">
        <v>189</v>
      </c>
      <c r="AQ73" s="270"/>
      <c r="AR73" s="270" t="s">
        <v>20</v>
      </c>
      <c r="AS73" s="270">
        <v>660</v>
      </c>
    </row>
    <row r="74" spans="41:45" ht="14.25" customHeight="1">
      <c r="AO74" s="265">
        <v>131</v>
      </c>
      <c r="AP74" s="268">
        <v>10</v>
      </c>
      <c r="AQ74" s="268" t="s">
        <v>454</v>
      </c>
      <c r="AR74" s="268" t="s">
        <v>326</v>
      </c>
      <c r="AS74" s="268" t="s">
        <v>316</v>
      </c>
    </row>
    <row r="75" spans="41:45" ht="14.25" customHeight="1">
      <c r="AO75" s="266">
        <v>132</v>
      </c>
      <c r="AP75" s="269">
        <v>10653</v>
      </c>
      <c r="AQ75" s="269" t="s">
        <v>377</v>
      </c>
      <c r="AR75" s="269">
        <v>87</v>
      </c>
      <c r="AS75" s="269" t="s">
        <v>106</v>
      </c>
    </row>
    <row r="76" spans="41:45" ht="14.25" customHeight="1">
      <c r="AO76" s="266">
        <v>133</v>
      </c>
      <c r="AP76" s="269" t="s">
        <v>204</v>
      </c>
      <c r="AQ76" s="269">
        <v>985</v>
      </c>
      <c r="AR76" s="269" t="s">
        <v>132</v>
      </c>
      <c r="AS76" s="269" t="s">
        <v>292</v>
      </c>
    </row>
    <row r="77" spans="41:45" ht="14.25" customHeight="1">
      <c r="AO77" s="266">
        <v>134</v>
      </c>
      <c r="AP77" s="269" t="s">
        <v>257</v>
      </c>
      <c r="AQ77" s="269">
        <v>6</v>
      </c>
      <c r="AR77" s="269" t="s">
        <v>114</v>
      </c>
      <c r="AS77" s="269" t="s">
        <v>455</v>
      </c>
    </row>
    <row r="78" spans="41:45" ht="14.25" customHeight="1">
      <c r="AO78" s="266">
        <v>135</v>
      </c>
      <c r="AP78" s="271" t="s">
        <v>825</v>
      </c>
      <c r="AQ78" s="271" t="s">
        <v>826</v>
      </c>
      <c r="AR78" s="271" t="s">
        <v>825</v>
      </c>
      <c r="AS78" s="271" t="s">
        <v>826</v>
      </c>
    </row>
    <row r="79" spans="41:45" ht="14.25" customHeight="1">
      <c r="AO79" s="267">
        <v>136</v>
      </c>
      <c r="AP79" s="270" t="s">
        <v>188</v>
      </c>
      <c r="AQ79" s="270"/>
      <c r="AR79" s="270" t="s">
        <v>21</v>
      </c>
      <c r="AS79" s="270">
        <v>110</v>
      </c>
    </row>
    <row r="80" spans="41:45" ht="14.25" customHeight="1">
      <c r="AO80" s="265">
        <v>141</v>
      </c>
      <c r="AP80" s="268">
        <v>97543</v>
      </c>
      <c r="AQ80" s="268" t="s">
        <v>102</v>
      </c>
      <c r="AR80" s="268" t="s">
        <v>458</v>
      </c>
      <c r="AS80" s="268" t="s">
        <v>19</v>
      </c>
    </row>
    <row r="81" spans="41:45" ht="14.25" customHeight="1">
      <c r="AO81" s="266">
        <v>142</v>
      </c>
      <c r="AP81" s="269">
        <v>7</v>
      </c>
      <c r="AQ81" s="269" t="s">
        <v>457</v>
      </c>
      <c r="AR81" s="269">
        <v>8642</v>
      </c>
      <c r="AS81" s="269">
        <v>953</v>
      </c>
    </row>
    <row r="82" spans="41:45" ht="14.25" customHeight="1">
      <c r="AO82" s="266">
        <v>143</v>
      </c>
      <c r="AP82" s="269" t="s">
        <v>456</v>
      </c>
      <c r="AQ82" s="269">
        <v>2</v>
      </c>
      <c r="AR82" s="271" t="s">
        <v>104</v>
      </c>
      <c r="AS82" s="269" t="s">
        <v>460</v>
      </c>
    </row>
    <row r="83" spans="41:45" ht="14.25" customHeight="1">
      <c r="AO83" s="266">
        <v>144</v>
      </c>
      <c r="AP83" s="271" t="s">
        <v>104</v>
      </c>
      <c r="AQ83" s="269" t="s">
        <v>387</v>
      </c>
      <c r="AR83" s="269" t="s">
        <v>459</v>
      </c>
      <c r="AS83" s="269" t="s">
        <v>461</v>
      </c>
    </row>
    <row r="84" spans="41:45" ht="14.25" customHeight="1">
      <c r="AO84" s="266">
        <v>145</v>
      </c>
      <c r="AP84" s="271" t="s">
        <v>827</v>
      </c>
      <c r="AQ84" s="271" t="s">
        <v>828</v>
      </c>
      <c r="AR84" s="271" t="s">
        <v>827</v>
      </c>
      <c r="AS84" s="271" t="s">
        <v>828</v>
      </c>
    </row>
    <row r="85" spans="41:45" ht="14.25" customHeight="1">
      <c r="AO85" s="267">
        <v>146</v>
      </c>
      <c r="AP85" s="270" t="s">
        <v>283</v>
      </c>
      <c r="AQ85" s="270" t="s">
        <v>109</v>
      </c>
      <c r="AR85" s="270" t="s">
        <v>22</v>
      </c>
      <c r="AS85" s="270">
        <v>100</v>
      </c>
    </row>
    <row r="86" spans="41:45" ht="14.25" customHeight="1">
      <c r="AO86" s="265">
        <v>151</v>
      </c>
      <c r="AP86" s="268" t="s">
        <v>92</v>
      </c>
      <c r="AQ86" s="268" t="s">
        <v>260</v>
      </c>
      <c r="AR86" s="268" t="s">
        <v>465</v>
      </c>
      <c r="AS86" s="268">
        <v>8</v>
      </c>
    </row>
    <row r="87" spans="41:45" ht="14.25" customHeight="1">
      <c r="AO87" s="266">
        <v>152</v>
      </c>
      <c r="AP87" s="269" t="s">
        <v>462</v>
      </c>
      <c r="AQ87" s="269" t="s">
        <v>464</v>
      </c>
      <c r="AR87" s="271" t="s">
        <v>104</v>
      </c>
      <c r="AS87" s="269" t="s">
        <v>467</v>
      </c>
    </row>
    <row r="88" spans="41:45" ht="14.25" customHeight="1">
      <c r="AO88" s="266">
        <v>153</v>
      </c>
      <c r="AP88" s="269">
        <v>6</v>
      </c>
      <c r="AQ88" s="269">
        <v>875</v>
      </c>
      <c r="AR88" s="269" t="s">
        <v>466</v>
      </c>
      <c r="AS88" s="269" t="s">
        <v>468</v>
      </c>
    </row>
    <row r="89" spans="41:45" ht="14.25" customHeight="1">
      <c r="AO89" s="266">
        <v>154</v>
      </c>
      <c r="AP89" s="269" t="s">
        <v>463</v>
      </c>
      <c r="AQ89" s="269">
        <v>54</v>
      </c>
      <c r="AR89" s="269" t="s">
        <v>116</v>
      </c>
      <c r="AS89" s="269" t="s">
        <v>157</v>
      </c>
    </row>
    <row r="90" spans="41:45" ht="14.25" customHeight="1">
      <c r="AO90" s="266">
        <v>155</v>
      </c>
      <c r="AP90" s="271" t="s">
        <v>829</v>
      </c>
      <c r="AQ90" s="271" t="s">
        <v>830</v>
      </c>
      <c r="AR90" s="271" t="s">
        <v>829</v>
      </c>
      <c r="AS90" s="271" t="s">
        <v>830</v>
      </c>
    </row>
    <row r="91" spans="41:45" ht="14.25" customHeight="1">
      <c r="AO91" s="267">
        <v>156</v>
      </c>
      <c r="AP91" s="270" t="s">
        <v>831</v>
      </c>
      <c r="AQ91" s="270"/>
      <c r="AR91" s="270" t="s">
        <v>21</v>
      </c>
      <c r="AS91" s="270">
        <v>2210</v>
      </c>
    </row>
    <row r="92" spans="41:45" ht="14.25" customHeight="1">
      <c r="AO92" s="265">
        <v>161</v>
      </c>
      <c r="AP92" s="268" t="s">
        <v>430</v>
      </c>
      <c r="AQ92" s="268" t="s">
        <v>99</v>
      </c>
      <c r="AR92" s="268">
        <v>7432</v>
      </c>
      <c r="AS92" s="268" t="s">
        <v>260</v>
      </c>
    </row>
    <row r="93" spans="41:45" ht="14.25" customHeight="1">
      <c r="AO93" s="266">
        <v>162</v>
      </c>
      <c r="AP93" s="269">
        <v>5</v>
      </c>
      <c r="AQ93" s="269" t="s">
        <v>428</v>
      </c>
      <c r="AR93" s="269" t="s">
        <v>471</v>
      </c>
      <c r="AS93" s="269" t="s">
        <v>472</v>
      </c>
    </row>
    <row r="94" spans="41:45" ht="14.25" customHeight="1">
      <c r="AO94" s="266">
        <v>163</v>
      </c>
      <c r="AP94" s="269" t="s">
        <v>469</v>
      </c>
      <c r="AQ94" s="269" t="s">
        <v>470</v>
      </c>
      <c r="AR94" s="269">
        <v>103</v>
      </c>
      <c r="AS94" s="269">
        <v>98</v>
      </c>
    </row>
    <row r="95" spans="41:45" ht="14.25" customHeight="1">
      <c r="AO95" s="266">
        <v>164</v>
      </c>
      <c r="AP95" s="269">
        <v>742</v>
      </c>
      <c r="AQ95" s="269" t="s">
        <v>370</v>
      </c>
      <c r="AR95" s="269" t="s">
        <v>253</v>
      </c>
      <c r="AS95" s="269" t="s">
        <v>333</v>
      </c>
    </row>
    <row r="96" spans="41:45" ht="14.25" customHeight="1">
      <c r="AO96" s="266">
        <v>165</v>
      </c>
      <c r="AP96" s="271" t="s">
        <v>832</v>
      </c>
      <c r="AQ96" s="271" t="s">
        <v>833</v>
      </c>
      <c r="AR96" s="271" t="s">
        <v>832</v>
      </c>
      <c r="AS96" s="271" t="s">
        <v>833</v>
      </c>
    </row>
    <row r="97" spans="41:45" ht="14.25" customHeight="1">
      <c r="AO97" s="267">
        <v>166</v>
      </c>
      <c r="AP97" s="270" t="s">
        <v>286</v>
      </c>
      <c r="AQ97" s="270"/>
      <c r="AR97" s="270" t="s">
        <v>21</v>
      </c>
      <c r="AS97" s="270">
        <v>420</v>
      </c>
    </row>
    <row r="98" spans="41:45" ht="14.25" customHeight="1">
      <c r="AO98" s="265">
        <v>171</v>
      </c>
      <c r="AP98" s="268" t="s">
        <v>213</v>
      </c>
      <c r="AQ98" s="268" t="s">
        <v>473</v>
      </c>
      <c r="AR98" s="268">
        <v>1064</v>
      </c>
      <c r="AS98" s="268" t="s">
        <v>148</v>
      </c>
    </row>
    <row r="99" spans="41:45" ht="14.25" customHeight="1">
      <c r="AO99" s="266">
        <v>172</v>
      </c>
      <c r="AP99" s="269">
        <v>943</v>
      </c>
      <c r="AQ99" s="269" t="s">
        <v>101</v>
      </c>
      <c r="AR99" s="269" t="s">
        <v>474</v>
      </c>
      <c r="AS99" s="269" t="s">
        <v>212</v>
      </c>
    </row>
    <row r="100" spans="41:45" ht="14.25" customHeight="1">
      <c r="AO100" s="266">
        <v>173</v>
      </c>
      <c r="AP100" s="269" t="s">
        <v>312</v>
      </c>
      <c r="AQ100" s="269" t="s">
        <v>217</v>
      </c>
      <c r="AR100" s="269">
        <v>4</v>
      </c>
      <c r="AS100" s="269" t="s">
        <v>204</v>
      </c>
    </row>
    <row r="101" spans="41:45" ht="14.25" customHeight="1">
      <c r="AO101" s="266">
        <v>174</v>
      </c>
      <c r="AP101" s="269" t="s">
        <v>202</v>
      </c>
      <c r="AQ101" s="269">
        <v>54</v>
      </c>
      <c r="AR101" s="269">
        <v>10876</v>
      </c>
      <c r="AS101" s="269" t="s">
        <v>385</v>
      </c>
    </row>
    <row r="102" spans="41:45" ht="14.25" customHeight="1">
      <c r="AO102" s="266">
        <v>175</v>
      </c>
      <c r="AP102" s="271" t="s">
        <v>834</v>
      </c>
      <c r="AQ102" s="271" t="s">
        <v>835</v>
      </c>
      <c r="AR102" s="271" t="s">
        <v>834</v>
      </c>
      <c r="AS102" s="271" t="s">
        <v>836</v>
      </c>
    </row>
    <row r="103" spans="41:45" ht="14.25" customHeight="1">
      <c r="AO103" s="267">
        <v>176</v>
      </c>
      <c r="AP103" s="270" t="s">
        <v>159</v>
      </c>
      <c r="AQ103" s="270"/>
      <c r="AR103" s="270" t="s">
        <v>22</v>
      </c>
      <c r="AS103" s="270">
        <v>-140</v>
      </c>
    </row>
    <row r="104" spans="41:45" ht="14.25" customHeight="1">
      <c r="AO104" s="265">
        <v>181</v>
      </c>
      <c r="AP104" s="268" t="s">
        <v>116</v>
      </c>
      <c r="AQ104" s="268" t="s">
        <v>81</v>
      </c>
      <c r="AR104" s="268" t="s">
        <v>479</v>
      </c>
      <c r="AS104" s="268">
        <v>84</v>
      </c>
    </row>
    <row r="105" spans="41:45" ht="14.25" customHeight="1">
      <c r="AO105" s="266">
        <v>182</v>
      </c>
      <c r="AP105" s="269" t="s">
        <v>475</v>
      </c>
      <c r="AQ105" s="269">
        <v>6</v>
      </c>
      <c r="AR105" s="269" t="s">
        <v>345</v>
      </c>
      <c r="AS105" s="269" t="s">
        <v>434</v>
      </c>
    </row>
    <row r="106" spans="41:45" ht="14.25" customHeight="1">
      <c r="AO106" s="266">
        <v>183</v>
      </c>
      <c r="AP106" s="269" t="s">
        <v>317</v>
      </c>
      <c r="AQ106" s="269" t="s">
        <v>477</v>
      </c>
      <c r="AR106" s="269">
        <v>542</v>
      </c>
      <c r="AS106" s="269">
        <v>9</v>
      </c>
    </row>
    <row r="107" spans="41:45" ht="14.25" customHeight="1">
      <c r="AO107" s="266">
        <v>184</v>
      </c>
      <c r="AP107" s="269" t="s">
        <v>476</v>
      </c>
      <c r="AQ107" s="269" t="s">
        <v>478</v>
      </c>
      <c r="AR107" s="269" t="s">
        <v>105</v>
      </c>
      <c r="AS107" s="269" t="s">
        <v>480</v>
      </c>
    </row>
    <row r="108" spans="41:45" ht="14.25" customHeight="1">
      <c r="AO108" s="266">
        <v>185</v>
      </c>
      <c r="AP108" s="271" t="s">
        <v>837</v>
      </c>
      <c r="AQ108" s="271" t="s">
        <v>838</v>
      </c>
      <c r="AR108" s="271" t="s">
        <v>837</v>
      </c>
      <c r="AS108" s="271" t="s">
        <v>839</v>
      </c>
    </row>
    <row r="109" spans="41:45" ht="14.25" customHeight="1">
      <c r="AO109" s="267">
        <v>186</v>
      </c>
      <c r="AP109" s="270" t="s">
        <v>188</v>
      </c>
      <c r="AQ109" s="270" t="s">
        <v>109</v>
      </c>
      <c r="AR109" s="270" t="s">
        <v>22</v>
      </c>
      <c r="AS109" s="270">
        <v>100</v>
      </c>
    </row>
    <row r="110" spans="41:45" ht="14.25" customHeight="1">
      <c r="AO110" s="265">
        <v>191</v>
      </c>
      <c r="AP110" s="268" t="s">
        <v>86</v>
      </c>
      <c r="AQ110" s="268" t="s">
        <v>482</v>
      </c>
      <c r="AR110" s="268">
        <v>1076</v>
      </c>
      <c r="AS110" s="268" t="s">
        <v>345</v>
      </c>
    </row>
    <row r="111" spans="41:45" ht="14.25" customHeight="1">
      <c r="AO111" s="266">
        <v>192</v>
      </c>
      <c r="AP111" s="269">
        <v>94</v>
      </c>
      <c r="AQ111" s="269" t="s">
        <v>483</v>
      </c>
      <c r="AR111" s="269" t="s">
        <v>484</v>
      </c>
      <c r="AS111" s="269" t="s">
        <v>486</v>
      </c>
    </row>
    <row r="112" spans="41:45" ht="14.25" customHeight="1">
      <c r="AO112" s="266">
        <v>193</v>
      </c>
      <c r="AP112" s="269" t="s">
        <v>275</v>
      </c>
      <c r="AQ112" s="269">
        <v>942</v>
      </c>
      <c r="AR112" s="269" t="s">
        <v>249</v>
      </c>
      <c r="AS112" s="269">
        <v>1063</v>
      </c>
    </row>
    <row r="113" spans="41:45" ht="14.25" customHeight="1">
      <c r="AO113" s="266">
        <v>194</v>
      </c>
      <c r="AP113" s="269" t="s">
        <v>481</v>
      </c>
      <c r="AQ113" s="271" t="s">
        <v>104</v>
      </c>
      <c r="AR113" s="269" t="s">
        <v>485</v>
      </c>
      <c r="AS113" s="269" t="s">
        <v>414</v>
      </c>
    </row>
    <row r="114" spans="41:45" ht="14.25" customHeight="1">
      <c r="AO114" s="266">
        <v>195</v>
      </c>
      <c r="AP114" s="271" t="s">
        <v>840</v>
      </c>
      <c r="AQ114" s="271" t="s">
        <v>841</v>
      </c>
      <c r="AR114" s="271" t="s">
        <v>840</v>
      </c>
      <c r="AS114" s="271" t="s">
        <v>841</v>
      </c>
    </row>
    <row r="115" spans="41:45" ht="14.25" customHeight="1">
      <c r="AO115" s="267">
        <v>196</v>
      </c>
      <c r="AP115" s="270" t="s">
        <v>107</v>
      </c>
      <c r="AQ115" s="270"/>
      <c r="AR115" s="270" t="s">
        <v>22</v>
      </c>
      <c r="AS115" s="270">
        <v>-620</v>
      </c>
    </row>
    <row r="116" spans="41:45" ht="14.25" customHeight="1">
      <c r="AO116" s="265">
        <v>201</v>
      </c>
      <c r="AP116" s="268" t="s">
        <v>321</v>
      </c>
      <c r="AQ116" s="268" t="s">
        <v>352</v>
      </c>
      <c r="AR116" s="268" t="s">
        <v>289</v>
      </c>
      <c r="AS116" s="268" t="s">
        <v>478</v>
      </c>
    </row>
    <row r="117" spans="41:45" ht="14.25" customHeight="1">
      <c r="AO117" s="266">
        <v>202</v>
      </c>
      <c r="AP117" s="269" t="s">
        <v>487</v>
      </c>
      <c r="AQ117" s="269">
        <v>104</v>
      </c>
      <c r="AR117" s="269">
        <v>8763</v>
      </c>
      <c r="AS117" s="269" t="s">
        <v>490</v>
      </c>
    </row>
    <row r="118" spans="41:45" ht="14.25" customHeight="1">
      <c r="AO118" s="266">
        <v>203</v>
      </c>
      <c r="AP118" s="269" t="s">
        <v>271</v>
      </c>
      <c r="AQ118" s="269" t="s">
        <v>476</v>
      </c>
      <c r="AR118" s="269">
        <v>109</v>
      </c>
      <c r="AS118" s="269" t="s">
        <v>491</v>
      </c>
    </row>
    <row r="119" spans="41:45" ht="14.25" customHeight="1">
      <c r="AO119" s="266">
        <v>204</v>
      </c>
      <c r="AP119" s="269">
        <v>5</v>
      </c>
      <c r="AQ119" s="269" t="s">
        <v>488</v>
      </c>
      <c r="AR119" s="269" t="s">
        <v>489</v>
      </c>
      <c r="AS119" s="269" t="s">
        <v>428</v>
      </c>
    </row>
    <row r="120" spans="41:45" ht="14.25" customHeight="1">
      <c r="AO120" s="266">
        <v>205</v>
      </c>
      <c r="AP120" s="271" t="s">
        <v>842</v>
      </c>
      <c r="AQ120" s="271" t="s">
        <v>843</v>
      </c>
      <c r="AR120" s="271" t="s">
        <v>842</v>
      </c>
      <c r="AS120" s="271" t="s">
        <v>843</v>
      </c>
    </row>
    <row r="121" spans="41:45" ht="14.25" customHeight="1">
      <c r="AO121" s="267">
        <v>206</v>
      </c>
      <c r="AP121" s="270" t="s">
        <v>131</v>
      </c>
      <c r="AQ121" s="270"/>
      <c r="AR121" s="270" t="s">
        <v>21</v>
      </c>
      <c r="AS121" s="270">
        <v>140</v>
      </c>
    </row>
    <row r="122" spans="41:45" ht="14.25" customHeight="1">
      <c r="AO122" s="265">
        <v>211</v>
      </c>
      <c r="AP122" s="268" t="s">
        <v>353</v>
      </c>
      <c r="AQ122" s="268">
        <v>863</v>
      </c>
      <c r="AR122" s="268" t="s">
        <v>494</v>
      </c>
      <c r="AS122" s="268">
        <v>742</v>
      </c>
    </row>
    <row r="123" spans="41:45" ht="14.25" customHeight="1">
      <c r="AO123" s="266">
        <v>212</v>
      </c>
      <c r="AP123" s="269" t="s">
        <v>492</v>
      </c>
      <c r="AQ123" s="269" t="s">
        <v>305</v>
      </c>
      <c r="AR123" s="269" t="s">
        <v>97</v>
      </c>
      <c r="AS123" s="269">
        <v>10852</v>
      </c>
    </row>
    <row r="124" spans="41:45" ht="14.25" customHeight="1">
      <c r="AO124" s="266">
        <v>213</v>
      </c>
      <c r="AP124" s="269" t="s">
        <v>120</v>
      </c>
      <c r="AQ124" s="269" t="s">
        <v>493</v>
      </c>
      <c r="AR124" s="269" t="s">
        <v>315</v>
      </c>
      <c r="AS124" s="269">
        <v>8743</v>
      </c>
    </row>
    <row r="125" spans="41:45" ht="14.25" customHeight="1">
      <c r="AO125" s="266">
        <v>214</v>
      </c>
      <c r="AP125" s="269" t="s">
        <v>269</v>
      </c>
      <c r="AQ125" s="269">
        <v>975</v>
      </c>
      <c r="AR125" s="269" t="s">
        <v>495</v>
      </c>
      <c r="AS125" s="269" t="s">
        <v>120</v>
      </c>
    </row>
    <row r="126" spans="41:45" ht="14.25" customHeight="1">
      <c r="AO126" s="266">
        <v>215</v>
      </c>
      <c r="AP126" s="271" t="s">
        <v>844</v>
      </c>
      <c r="AQ126" s="271" t="s">
        <v>390</v>
      </c>
      <c r="AR126" s="271" t="s">
        <v>844</v>
      </c>
      <c r="AS126" s="271" t="s">
        <v>390</v>
      </c>
    </row>
    <row r="127" spans="41:45" ht="14.25" customHeight="1">
      <c r="AO127" s="267">
        <v>216</v>
      </c>
      <c r="AP127" s="270" t="s">
        <v>286</v>
      </c>
      <c r="AQ127" s="270"/>
      <c r="AR127" s="270" t="s">
        <v>21</v>
      </c>
      <c r="AS127" s="270">
        <v>650</v>
      </c>
    </row>
    <row r="128" spans="41:45" ht="14.25" customHeight="1">
      <c r="AO128" s="265">
        <v>221</v>
      </c>
      <c r="AP128" s="268" t="s">
        <v>262</v>
      </c>
      <c r="AQ128" s="268" t="s">
        <v>120</v>
      </c>
      <c r="AR128" s="268" t="s">
        <v>499</v>
      </c>
      <c r="AS128" s="268" t="s">
        <v>500</v>
      </c>
    </row>
    <row r="129" spans="41:45" ht="14.25" customHeight="1">
      <c r="AO129" s="266">
        <v>222</v>
      </c>
      <c r="AP129" s="269">
        <v>82</v>
      </c>
      <c r="AQ129" s="269" t="s">
        <v>497</v>
      </c>
      <c r="AR129" s="269">
        <v>763</v>
      </c>
      <c r="AS129" s="269" t="s">
        <v>466</v>
      </c>
    </row>
    <row r="130" spans="41:45" ht="14.25" customHeight="1">
      <c r="AO130" s="266">
        <v>223</v>
      </c>
      <c r="AP130" s="269" t="s">
        <v>496</v>
      </c>
      <c r="AQ130" s="269">
        <v>102</v>
      </c>
      <c r="AR130" s="269">
        <v>953</v>
      </c>
      <c r="AS130" s="269" t="s">
        <v>90</v>
      </c>
    </row>
    <row r="131" spans="41:45" ht="14.25" customHeight="1">
      <c r="AO131" s="266">
        <v>224</v>
      </c>
      <c r="AP131" s="269" t="s">
        <v>170</v>
      </c>
      <c r="AQ131" s="269" t="s">
        <v>498</v>
      </c>
      <c r="AR131" s="269" t="s">
        <v>87</v>
      </c>
      <c r="AS131" s="269" t="s">
        <v>501</v>
      </c>
    </row>
    <row r="132" spans="41:45" ht="14.25" customHeight="1">
      <c r="AO132" s="266">
        <v>225</v>
      </c>
      <c r="AP132" s="271" t="s">
        <v>845</v>
      </c>
      <c r="AQ132" s="271" t="s">
        <v>846</v>
      </c>
      <c r="AR132" s="271" t="s">
        <v>845</v>
      </c>
      <c r="AS132" s="271" t="s">
        <v>846</v>
      </c>
    </row>
    <row r="133" spans="41:45" ht="14.25" customHeight="1">
      <c r="AO133" s="267">
        <v>226</v>
      </c>
      <c r="AP133" s="270" t="s">
        <v>107</v>
      </c>
      <c r="AQ133" s="270"/>
      <c r="AR133" s="270" t="s">
        <v>22</v>
      </c>
      <c r="AS133" s="270">
        <v>-650</v>
      </c>
    </row>
    <row r="134" spans="41:45" ht="14.25" customHeight="1">
      <c r="AO134" s="265">
        <v>231</v>
      </c>
      <c r="AP134" s="268">
        <v>64</v>
      </c>
      <c r="AQ134" s="268" t="s">
        <v>83</v>
      </c>
      <c r="AR134" s="268" t="s">
        <v>503</v>
      </c>
      <c r="AS134" s="268" t="s">
        <v>165</v>
      </c>
    </row>
    <row r="135" spans="41:45" ht="14.25" customHeight="1">
      <c r="AO135" s="266">
        <v>232</v>
      </c>
      <c r="AP135" s="269" t="s">
        <v>81</v>
      </c>
      <c r="AQ135" s="269" t="s">
        <v>172</v>
      </c>
      <c r="AR135" s="269">
        <v>94</v>
      </c>
      <c r="AS135" s="269" t="s">
        <v>350</v>
      </c>
    </row>
    <row r="136" spans="41:45" ht="14.25" customHeight="1">
      <c r="AO136" s="266">
        <v>233</v>
      </c>
      <c r="AP136" s="269" t="s">
        <v>218</v>
      </c>
      <c r="AQ136" s="269">
        <v>985</v>
      </c>
      <c r="AR136" s="269" t="s">
        <v>103</v>
      </c>
      <c r="AS136" s="269" t="s">
        <v>186</v>
      </c>
    </row>
    <row r="137" spans="41:45" ht="14.25" customHeight="1">
      <c r="AO137" s="266">
        <v>234</v>
      </c>
      <c r="AP137" s="269" t="s">
        <v>502</v>
      </c>
      <c r="AQ137" s="269">
        <v>32</v>
      </c>
      <c r="AR137" s="269">
        <v>106</v>
      </c>
      <c r="AS137" s="269" t="s">
        <v>504</v>
      </c>
    </row>
    <row r="138" spans="41:45" ht="14.25" customHeight="1">
      <c r="AO138" s="266">
        <v>235</v>
      </c>
      <c r="AP138" s="271" t="s">
        <v>847</v>
      </c>
      <c r="AQ138" s="271" t="s">
        <v>848</v>
      </c>
      <c r="AR138" s="271" t="s">
        <v>847</v>
      </c>
      <c r="AS138" s="271" t="s">
        <v>848</v>
      </c>
    </row>
    <row r="139" spans="41:45" ht="14.25" customHeight="1">
      <c r="AO139" s="267">
        <v>236</v>
      </c>
      <c r="AP139" s="270" t="s">
        <v>108</v>
      </c>
      <c r="AQ139" s="270"/>
      <c r="AR139" s="270" t="s">
        <v>21</v>
      </c>
      <c r="AS139" s="270">
        <v>110</v>
      </c>
    </row>
    <row r="140" spans="41:45" ht="14.25" customHeight="1">
      <c r="AO140" s="265">
        <v>241</v>
      </c>
      <c r="AP140" s="268" t="s">
        <v>467</v>
      </c>
      <c r="AQ140" s="268" t="s">
        <v>506</v>
      </c>
      <c r="AR140" s="268" t="s">
        <v>212</v>
      </c>
      <c r="AS140" s="268" t="s">
        <v>509</v>
      </c>
    </row>
    <row r="141" spans="41:45" ht="14.25" customHeight="1">
      <c r="AO141" s="266">
        <v>242</v>
      </c>
      <c r="AP141" s="269" t="s">
        <v>318</v>
      </c>
      <c r="AQ141" s="269" t="s">
        <v>146</v>
      </c>
      <c r="AR141" s="269" t="s">
        <v>507</v>
      </c>
      <c r="AS141" s="269" t="s">
        <v>207</v>
      </c>
    </row>
    <row r="142" spans="41:45" ht="14.25" customHeight="1">
      <c r="AO142" s="266">
        <v>243</v>
      </c>
      <c r="AP142" s="269">
        <v>6</v>
      </c>
      <c r="AQ142" s="269" t="s">
        <v>212</v>
      </c>
      <c r="AR142" s="269" t="s">
        <v>508</v>
      </c>
      <c r="AS142" s="269" t="s">
        <v>510</v>
      </c>
    </row>
    <row r="143" spans="41:45" ht="14.25" customHeight="1">
      <c r="AO143" s="266">
        <v>244</v>
      </c>
      <c r="AP143" s="269" t="s">
        <v>505</v>
      </c>
      <c r="AQ143" s="269" t="s">
        <v>103</v>
      </c>
      <c r="AR143" s="269">
        <v>2</v>
      </c>
      <c r="AS143" s="269" t="s">
        <v>247</v>
      </c>
    </row>
    <row r="144" spans="41:45" ht="14.25" customHeight="1">
      <c r="AO144" s="266">
        <v>245</v>
      </c>
      <c r="AP144" s="271" t="s">
        <v>849</v>
      </c>
      <c r="AQ144" s="271" t="s">
        <v>850</v>
      </c>
      <c r="AR144" s="271" t="s">
        <v>851</v>
      </c>
      <c r="AS144" s="271" t="s">
        <v>850</v>
      </c>
    </row>
    <row r="145" spans="41:45" ht="14.25" customHeight="1">
      <c r="AO145" s="267">
        <v>246</v>
      </c>
      <c r="AP145" s="270" t="s">
        <v>107</v>
      </c>
      <c r="AQ145" s="270"/>
      <c r="AR145" s="270" t="s">
        <v>21</v>
      </c>
      <c r="AS145" s="270">
        <v>420</v>
      </c>
    </row>
    <row r="146" spans="41:45" ht="14.25" customHeight="1">
      <c r="AO146" s="265">
        <v>251</v>
      </c>
      <c r="AP146" s="268" t="s">
        <v>119</v>
      </c>
      <c r="AQ146" s="268">
        <v>93</v>
      </c>
      <c r="AR146" s="268" t="s">
        <v>514</v>
      </c>
      <c r="AS146" s="268" t="s">
        <v>433</v>
      </c>
    </row>
    <row r="147" spans="41:45" ht="14.25" customHeight="1">
      <c r="AO147" s="266">
        <v>252</v>
      </c>
      <c r="AP147" s="269" t="s">
        <v>511</v>
      </c>
      <c r="AQ147" s="269" t="s">
        <v>512</v>
      </c>
      <c r="AR147" s="269" t="s">
        <v>515</v>
      </c>
      <c r="AS147" s="269" t="s">
        <v>102</v>
      </c>
    </row>
    <row r="148" spans="41:45" ht="14.25" customHeight="1">
      <c r="AO148" s="266">
        <v>253</v>
      </c>
      <c r="AP148" s="269" t="s">
        <v>135</v>
      </c>
      <c r="AQ148" s="269" t="s">
        <v>116</v>
      </c>
      <c r="AR148" s="269" t="s">
        <v>87</v>
      </c>
      <c r="AS148" s="269" t="s">
        <v>516</v>
      </c>
    </row>
    <row r="149" spans="41:45" ht="14.25" customHeight="1">
      <c r="AO149" s="266">
        <v>254</v>
      </c>
      <c r="AP149" s="269" t="s">
        <v>259</v>
      </c>
      <c r="AQ149" s="269" t="s">
        <v>513</v>
      </c>
      <c r="AR149" s="269" t="s">
        <v>290</v>
      </c>
      <c r="AS149" s="269">
        <v>73</v>
      </c>
    </row>
    <row r="150" spans="41:45" ht="14.25" customHeight="1">
      <c r="AO150" s="266">
        <v>255</v>
      </c>
      <c r="AP150" s="271" t="s">
        <v>852</v>
      </c>
      <c r="AQ150" s="271" t="s">
        <v>853</v>
      </c>
      <c r="AR150" s="271" t="s">
        <v>854</v>
      </c>
      <c r="AS150" s="271" t="s">
        <v>853</v>
      </c>
    </row>
    <row r="151" spans="41:45" ht="14.25" customHeight="1">
      <c r="AO151" s="267">
        <v>256</v>
      </c>
      <c r="AP151" s="270" t="s">
        <v>151</v>
      </c>
      <c r="AQ151" s="270"/>
      <c r="AR151" s="270" t="s">
        <v>21</v>
      </c>
      <c r="AS151" s="270">
        <v>400</v>
      </c>
    </row>
    <row r="152" spans="41:45" ht="14.25" customHeight="1">
      <c r="AO152" s="265">
        <v>261</v>
      </c>
      <c r="AP152" s="268" t="s">
        <v>330</v>
      </c>
      <c r="AQ152" s="268" t="s">
        <v>355</v>
      </c>
      <c r="AR152" s="268">
        <v>10872</v>
      </c>
      <c r="AS152" s="268" t="s">
        <v>78</v>
      </c>
    </row>
    <row r="153" spans="41:45" ht="14.25" customHeight="1">
      <c r="AO153" s="266">
        <v>262</v>
      </c>
      <c r="AP153" s="269" t="s">
        <v>268</v>
      </c>
      <c r="AQ153" s="269">
        <v>105</v>
      </c>
      <c r="AR153" s="271" t="s">
        <v>104</v>
      </c>
      <c r="AS153" s="269" t="s">
        <v>518</v>
      </c>
    </row>
    <row r="154" spans="41:45" ht="14.25" customHeight="1">
      <c r="AO154" s="266">
        <v>263</v>
      </c>
      <c r="AP154" s="269" t="s">
        <v>80</v>
      </c>
      <c r="AQ154" s="269" t="s">
        <v>328</v>
      </c>
      <c r="AR154" s="269" t="s">
        <v>339</v>
      </c>
      <c r="AS154" s="269">
        <v>98</v>
      </c>
    </row>
    <row r="155" spans="41:45" ht="14.25" customHeight="1">
      <c r="AO155" s="266">
        <v>264</v>
      </c>
      <c r="AP155" s="269" t="s">
        <v>179</v>
      </c>
      <c r="AQ155" s="269">
        <v>8753</v>
      </c>
      <c r="AR155" s="269" t="s">
        <v>517</v>
      </c>
      <c r="AS155" s="269" t="s">
        <v>519</v>
      </c>
    </row>
    <row r="156" spans="41:45" ht="14.25" customHeight="1">
      <c r="AO156" s="266">
        <v>265</v>
      </c>
      <c r="AP156" s="271" t="s">
        <v>855</v>
      </c>
      <c r="AQ156" s="271" t="s">
        <v>856</v>
      </c>
      <c r="AR156" s="271" t="s">
        <v>855</v>
      </c>
      <c r="AS156" s="271" t="s">
        <v>856</v>
      </c>
    </row>
    <row r="157" spans="41:45" ht="14.25" customHeight="1">
      <c r="AO157" s="267">
        <v>266</v>
      </c>
      <c r="AP157" s="270" t="s">
        <v>284</v>
      </c>
      <c r="AQ157" s="270"/>
      <c r="AR157" s="270" t="s">
        <v>21</v>
      </c>
      <c r="AS157" s="270">
        <v>1370</v>
      </c>
    </row>
    <row r="158" spans="41:45" ht="14.25" customHeight="1">
      <c r="AO158" s="265">
        <v>271</v>
      </c>
      <c r="AP158" s="268" t="s">
        <v>128</v>
      </c>
      <c r="AQ158" s="268" t="s">
        <v>521</v>
      </c>
      <c r="AR158" s="268" t="s">
        <v>233</v>
      </c>
      <c r="AS158" s="268">
        <v>10862</v>
      </c>
    </row>
    <row r="159" spans="41:45" ht="14.25" customHeight="1">
      <c r="AO159" s="266">
        <v>272</v>
      </c>
      <c r="AP159" s="269" t="s">
        <v>520</v>
      </c>
      <c r="AQ159" s="269" t="s">
        <v>140</v>
      </c>
      <c r="AR159" s="269">
        <v>1054</v>
      </c>
      <c r="AS159" s="271" t="s">
        <v>104</v>
      </c>
    </row>
    <row r="160" spans="41:45" ht="14.25" customHeight="1">
      <c r="AO160" s="266">
        <v>273</v>
      </c>
      <c r="AP160" s="269" t="s">
        <v>19</v>
      </c>
      <c r="AQ160" s="269" t="s">
        <v>522</v>
      </c>
      <c r="AR160" s="269">
        <v>10974</v>
      </c>
      <c r="AS160" s="269" t="s">
        <v>358</v>
      </c>
    </row>
    <row r="161" spans="41:45" ht="14.25" customHeight="1">
      <c r="AO161" s="266">
        <v>274</v>
      </c>
      <c r="AP161" s="269">
        <v>102</v>
      </c>
      <c r="AQ161" s="269" t="s">
        <v>128</v>
      </c>
      <c r="AR161" s="269" t="s">
        <v>523</v>
      </c>
      <c r="AS161" s="269" t="s">
        <v>524</v>
      </c>
    </row>
    <row r="162" spans="41:45" ht="14.25" customHeight="1">
      <c r="AO162" s="266">
        <v>275</v>
      </c>
      <c r="AP162" s="271" t="s">
        <v>857</v>
      </c>
      <c r="AQ162" s="271" t="s">
        <v>858</v>
      </c>
      <c r="AR162" s="271" t="s">
        <v>857</v>
      </c>
      <c r="AS162" s="271" t="s">
        <v>858</v>
      </c>
    </row>
    <row r="163" spans="41:45" ht="14.25" customHeight="1">
      <c r="AO163" s="267">
        <v>276</v>
      </c>
      <c r="AP163" s="270" t="s">
        <v>286</v>
      </c>
      <c r="AQ163" s="270" t="s">
        <v>109</v>
      </c>
      <c r="AR163" s="270" t="s">
        <v>22</v>
      </c>
      <c r="AS163" s="270">
        <v>100</v>
      </c>
    </row>
    <row r="164" spans="41:45" ht="14.25" customHeight="1">
      <c r="AO164" s="265">
        <v>281</v>
      </c>
      <c r="AP164" s="268" t="s">
        <v>198</v>
      </c>
      <c r="AQ164" s="268" t="s">
        <v>526</v>
      </c>
      <c r="AR164" s="268">
        <v>1064</v>
      </c>
      <c r="AS164" s="268">
        <v>7</v>
      </c>
    </row>
    <row r="165" spans="41:45" ht="14.25" customHeight="1">
      <c r="AO165" s="266">
        <v>282</v>
      </c>
      <c r="AP165" s="269">
        <v>1052</v>
      </c>
      <c r="AQ165" s="269">
        <v>74</v>
      </c>
      <c r="AR165" s="269" t="s">
        <v>527</v>
      </c>
      <c r="AS165" s="269">
        <v>9863</v>
      </c>
    </row>
    <row r="166" spans="41:45" ht="14.25" customHeight="1">
      <c r="AO166" s="266">
        <v>283</v>
      </c>
      <c r="AP166" s="269" t="s">
        <v>289</v>
      </c>
      <c r="AQ166" s="269">
        <v>105</v>
      </c>
      <c r="AR166" s="269" t="s">
        <v>528</v>
      </c>
      <c r="AS166" s="269" t="s">
        <v>478</v>
      </c>
    </row>
    <row r="167" spans="41:45" ht="14.25" customHeight="1">
      <c r="AO167" s="266">
        <v>284</v>
      </c>
      <c r="AP167" s="269" t="s">
        <v>525</v>
      </c>
      <c r="AQ167" s="269">
        <v>732</v>
      </c>
      <c r="AR167" s="271" t="s">
        <v>104</v>
      </c>
      <c r="AS167" s="269" t="s">
        <v>529</v>
      </c>
    </row>
    <row r="168" spans="41:45" ht="14.25" customHeight="1">
      <c r="AO168" s="266">
        <v>285</v>
      </c>
      <c r="AP168" s="271" t="s">
        <v>859</v>
      </c>
      <c r="AQ168" s="271" t="s">
        <v>860</v>
      </c>
      <c r="AR168" s="271" t="s">
        <v>859</v>
      </c>
      <c r="AS168" s="271" t="s">
        <v>860</v>
      </c>
    </row>
    <row r="169" spans="41:45" ht="14.25" customHeight="1">
      <c r="AO169" s="267">
        <v>286</v>
      </c>
      <c r="AP169" s="270" t="s">
        <v>189</v>
      </c>
      <c r="AQ169" s="270"/>
      <c r="AR169" s="270" t="s">
        <v>20</v>
      </c>
      <c r="AS169" s="270">
        <v>630</v>
      </c>
    </row>
    <row r="170" spans="41:45" ht="14.25" customHeight="1">
      <c r="AO170" s="265">
        <v>291</v>
      </c>
      <c r="AP170" s="268" t="s">
        <v>117</v>
      </c>
      <c r="AQ170" s="268">
        <v>82</v>
      </c>
      <c r="AR170" s="268" t="s">
        <v>227</v>
      </c>
      <c r="AS170" s="268" t="s">
        <v>533</v>
      </c>
    </row>
    <row r="171" spans="41:45" ht="14.25" customHeight="1">
      <c r="AO171" s="266">
        <v>292</v>
      </c>
      <c r="AP171" s="269" t="s">
        <v>530</v>
      </c>
      <c r="AQ171" s="269" t="s">
        <v>262</v>
      </c>
      <c r="AR171" s="269" t="s">
        <v>362</v>
      </c>
      <c r="AS171" s="269" t="s">
        <v>89</v>
      </c>
    </row>
    <row r="172" spans="41:45" ht="14.25" customHeight="1">
      <c r="AO172" s="266">
        <v>293</v>
      </c>
      <c r="AP172" s="269" t="s">
        <v>128</v>
      </c>
      <c r="AQ172" s="269" t="s">
        <v>531</v>
      </c>
      <c r="AR172" s="269">
        <v>75</v>
      </c>
      <c r="AS172" s="269" t="s">
        <v>534</v>
      </c>
    </row>
    <row r="173" spans="41:45" ht="14.25" customHeight="1">
      <c r="AO173" s="266">
        <v>294</v>
      </c>
      <c r="AP173" s="269" t="s">
        <v>316</v>
      </c>
      <c r="AQ173" s="269" t="s">
        <v>113</v>
      </c>
      <c r="AR173" s="269" t="s">
        <v>532</v>
      </c>
      <c r="AS173" s="269">
        <v>65</v>
      </c>
    </row>
    <row r="174" spans="41:45" ht="14.25" customHeight="1">
      <c r="AO174" s="266">
        <v>295</v>
      </c>
      <c r="AP174" s="271" t="s">
        <v>861</v>
      </c>
      <c r="AQ174" s="271" t="s">
        <v>862</v>
      </c>
      <c r="AR174" s="271" t="s">
        <v>861</v>
      </c>
      <c r="AS174" s="271" t="s">
        <v>863</v>
      </c>
    </row>
    <row r="175" spans="41:45" ht="14.25" customHeight="1">
      <c r="AO175" s="267">
        <v>296</v>
      </c>
      <c r="AP175" s="270" t="s">
        <v>284</v>
      </c>
      <c r="AQ175" s="270"/>
      <c r="AR175" s="270" t="s">
        <v>22</v>
      </c>
      <c r="AS175" s="270">
        <v>-1370</v>
      </c>
    </row>
    <row r="176" spans="41:45" ht="14.25" customHeight="1">
      <c r="AO176" s="265">
        <v>301</v>
      </c>
      <c r="AP176" s="268">
        <v>97</v>
      </c>
      <c r="AQ176" s="268" t="s">
        <v>242</v>
      </c>
      <c r="AR176" s="268" t="s">
        <v>537</v>
      </c>
      <c r="AS176" s="268">
        <v>102</v>
      </c>
    </row>
    <row r="177" spans="41:45" ht="14.25" customHeight="1">
      <c r="AO177" s="266">
        <v>302</v>
      </c>
      <c r="AP177" s="269" t="s">
        <v>163</v>
      </c>
      <c r="AQ177" s="269">
        <v>108752</v>
      </c>
      <c r="AR177" s="269" t="s">
        <v>97</v>
      </c>
      <c r="AS177" s="269">
        <v>9643</v>
      </c>
    </row>
    <row r="178" spans="41:45" ht="14.25" customHeight="1">
      <c r="AO178" s="266">
        <v>303</v>
      </c>
      <c r="AP178" s="269" t="s">
        <v>535</v>
      </c>
      <c r="AQ178" s="269" t="s">
        <v>459</v>
      </c>
      <c r="AR178" s="269">
        <v>1053</v>
      </c>
      <c r="AS178" s="269" t="s">
        <v>538</v>
      </c>
    </row>
    <row r="179" spans="41:45" ht="14.25" customHeight="1">
      <c r="AO179" s="266">
        <v>304</v>
      </c>
      <c r="AP179" s="269" t="s">
        <v>536</v>
      </c>
      <c r="AQ179" s="269">
        <v>93</v>
      </c>
      <c r="AR179" s="269" t="s">
        <v>328</v>
      </c>
      <c r="AS179" s="269" t="s">
        <v>224</v>
      </c>
    </row>
    <row r="180" spans="41:45" ht="14.25" customHeight="1">
      <c r="AO180" s="266">
        <v>305</v>
      </c>
      <c r="AP180" s="271" t="s">
        <v>864</v>
      </c>
      <c r="AQ180" s="271" t="s">
        <v>865</v>
      </c>
      <c r="AR180" s="271" t="s">
        <v>864</v>
      </c>
      <c r="AS180" s="271" t="s">
        <v>865</v>
      </c>
    </row>
    <row r="181" spans="41:45" ht="14.25" customHeight="1">
      <c r="AO181" s="267">
        <v>306</v>
      </c>
      <c r="AP181" s="270" t="s">
        <v>139</v>
      </c>
      <c r="AQ181" s="270"/>
      <c r="AR181" s="270" t="s">
        <v>20</v>
      </c>
      <c r="AS181" s="270">
        <v>990</v>
      </c>
    </row>
    <row r="182" spans="41:45" ht="14.25" customHeight="1">
      <c r="AO182" s="265">
        <v>311</v>
      </c>
      <c r="AP182" s="268" t="s">
        <v>345</v>
      </c>
      <c r="AQ182" s="268" t="s">
        <v>333</v>
      </c>
      <c r="AR182" s="268" t="s">
        <v>540</v>
      </c>
      <c r="AS182" s="268">
        <v>742</v>
      </c>
    </row>
    <row r="183" spans="41:45" ht="14.25" customHeight="1">
      <c r="AO183" s="266">
        <v>312</v>
      </c>
      <c r="AP183" s="269" t="s">
        <v>236</v>
      </c>
      <c r="AQ183" s="269">
        <v>85</v>
      </c>
      <c r="AR183" s="269" t="s">
        <v>541</v>
      </c>
      <c r="AS183" s="269" t="s">
        <v>542</v>
      </c>
    </row>
    <row r="184" spans="41:45" ht="14.25" customHeight="1">
      <c r="AO184" s="266">
        <v>313</v>
      </c>
      <c r="AP184" s="269">
        <v>104</v>
      </c>
      <c r="AQ184" s="269" t="s">
        <v>306</v>
      </c>
      <c r="AR184" s="269" t="s">
        <v>267</v>
      </c>
      <c r="AS184" s="269" t="s">
        <v>161</v>
      </c>
    </row>
    <row r="185" spans="41:45" ht="14.25" customHeight="1">
      <c r="AO185" s="266">
        <v>314</v>
      </c>
      <c r="AP185" s="269" t="s">
        <v>539</v>
      </c>
      <c r="AQ185" s="269" t="s">
        <v>230</v>
      </c>
      <c r="AR185" s="271" t="s">
        <v>104</v>
      </c>
      <c r="AS185" s="269" t="s">
        <v>532</v>
      </c>
    </row>
    <row r="186" spans="41:45" ht="14.25" customHeight="1">
      <c r="AO186" s="266">
        <v>315</v>
      </c>
      <c r="AP186" s="271" t="s">
        <v>866</v>
      </c>
      <c r="AQ186" s="271" t="s">
        <v>867</v>
      </c>
      <c r="AR186" s="271" t="s">
        <v>866</v>
      </c>
      <c r="AS186" s="271" t="s">
        <v>867</v>
      </c>
    </row>
    <row r="187" spans="41:45" ht="14.25" customHeight="1">
      <c r="AO187" s="267">
        <v>316</v>
      </c>
      <c r="AP187" s="270" t="s">
        <v>107</v>
      </c>
      <c r="AQ187" s="270"/>
      <c r="AR187" s="270" t="s">
        <v>21</v>
      </c>
      <c r="AS187" s="270">
        <v>650</v>
      </c>
    </row>
    <row r="188" spans="41:45" ht="14.25" customHeight="1">
      <c r="AO188" s="265">
        <v>321</v>
      </c>
      <c r="AP188" s="268" t="s">
        <v>147</v>
      </c>
      <c r="AQ188" s="268">
        <v>10</v>
      </c>
      <c r="AR188" s="268" t="s">
        <v>545</v>
      </c>
      <c r="AS188" s="268" t="s">
        <v>491</v>
      </c>
    </row>
    <row r="189" spans="41:45" ht="14.25" customHeight="1">
      <c r="AO189" s="266">
        <v>322</v>
      </c>
      <c r="AP189" s="269">
        <v>1093</v>
      </c>
      <c r="AQ189" s="269" t="s">
        <v>544</v>
      </c>
      <c r="AR189" s="269" t="s">
        <v>484</v>
      </c>
      <c r="AS189" s="269" t="s">
        <v>89</v>
      </c>
    </row>
    <row r="190" spans="41:45" ht="14.25" customHeight="1">
      <c r="AO190" s="266">
        <v>323</v>
      </c>
      <c r="AP190" s="269" t="s">
        <v>484</v>
      </c>
      <c r="AQ190" s="269" t="s">
        <v>173</v>
      </c>
      <c r="AR190" s="269" t="s">
        <v>206</v>
      </c>
      <c r="AS190" s="269">
        <v>763</v>
      </c>
    </row>
    <row r="191" spans="41:45" ht="14.25" customHeight="1">
      <c r="AO191" s="266">
        <v>324</v>
      </c>
      <c r="AP191" s="269" t="s">
        <v>543</v>
      </c>
      <c r="AQ191" s="269">
        <v>87</v>
      </c>
      <c r="AR191" s="269">
        <v>4</v>
      </c>
      <c r="AS191" s="269" t="s">
        <v>546</v>
      </c>
    </row>
    <row r="192" spans="41:45" ht="14.25" customHeight="1">
      <c r="AO192" s="266">
        <v>325</v>
      </c>
      <c r="AP192" s="271" t="s">
        <v>868</v>
      </c>
      <c r="AQ192" s="271" t="s">
        <v>869</v>
      </c>
      <c r="AR192" s="271" t="s">
        <v>868</v>
      </c>
      <c r="AS192" s="271" t="s">
        <v>869</v>
      </c>
    </row>
    <row r="193" spans="41:45" ht="14.25" customHeight="1">
      <c r="AO193" s="267">
        <v>326</v>
      </c>
      <c r="AP193" s="270" t="s">
        <v>108</v>
      </c>
      <c r="AQ193" s="270"/>
      <c r="AR193" s="270" t="s">
        <v>21</v>
      </c>
      <c r="AS193" s="270">
        <v>140</v>
      </c>
    </row>
    <row r="194" spans="41:45" ht="14.25" customHeight="1">
      <c r="AO194" s="265">
        <v>331</v>
      </c>
      <c r="AP194" s="268" t="s">
        <v>105</v>
      </c>
      <c r="AQ194" s="268" t="s">
        <v>250</v>
      </c>
      <c r="AR194" s="268">
        <v>103</v>
      </c>
      <c r="AS194" s="268" t="s">
        <v>209</v>
      </c>
    </row>
    <row r="195" spans="41:45" ht="14.25" customHeight="1">
      <c r="AO195" s="266">
        <v>332</v>
      </c>
      <c r="AP195" s="269" t="s">
        <v>547</v>
      </c>
      <c r="AQ195" s="269">
        <v>1075</v>
      </c>
      <c r="AR195" s="269" t="s">
        <v>549</v>
      </c>
      <c r="AS195" s="269">
        <v>2</v>
      </c>
    </row>
    <row r="196" spans="41:45" ht="14.25" customHeight="1">
      <c r="AO196" s="266">
        <v>333</v>
      </c>
      <c r="AP196" s="269">
        <v>6</v>
      </c>
      <c r="AQ196" s="269" t="s">
        <v>509</v>
      </c>
      <c r="AR196" s="269" t="s">
        <v>550</v>
      </c>
      <c r="AS196" s="269" t="s">
        <v>551</v>
      </c>
    </row>
    <row r="197" spans="41:45" ht="14.25" customHeight="1">
      <c r="AO197" s="266">
        <v>334</v>
      </c>
      <c r="AP197" s="269" t="s">
        <v>548</v>
      </c>
      <c r="AQ197" s="269" t="s">
        <v>363</v>
      </c>
      <c r="AR197" s="269">
        <v>32</v>
      </c>
      <c r="AS197" s="269" t="s">
        <v>552</v>
      </c>
    </row>
    <row r="198" spans="41:45" ht="14.25" customHeight="1">
      <c r="AO198" s="266">
        <v>335</v>
      </c>
      <c r="AP198" s="271" t="s">
        <v>870</v>
      </c>
      <c r="AQ198" s="271" t="s">
        <v>871</v>
      </c>
      <c r="AR198" s="271" t="s">
        <v>870</v>
      </c>
      <c r="AS198" s="271" t="s">
        <v>871</v>
      </c>
    </row>
    <row r="199" spans="41:45" ht="14.25" customHeight="1">
      <c r="AO199" s="267">
        <v>336</v>
      </c>
      <c r="AP199" s="270" t="s">
        <v>107</v>
      </c>
      <c r="AQ199" s="270"/>
      <c r="AR199" s="270" t="s">
        <v>20</v>
      </c>
      <c r="AS199" s="270">
        <v>450</v>
      </c>
    </row>
    <row r="200" spans="41:45" ht="14.25" customHeight="1">
      <c r="AO200" s="265">
        <v>341</v>
      </c>
      <c r="AP200" s="268">
        <v>1065</v>
      </c>
      <c r="AQ200" s="268">
        <v>8</v>
      </c>
      <c r="AR200" s="268" t="s">
        <v>162</v>
      </c>
      <c r="AS200" s="268" t="s">
        <v>555</v>
      </c>
    </row>
    <row r="201" spans="41:45" ht="14.25" customHeight="1">
      <c r="AO201" s="266">
        <v>342</v>
      </c>
      <c r="AP201" s="269" t="s">
        <v>237</v>
      </c>
      <c r="AQ201" s="269" t="s">
        <v>553</v>
      </c>
      <c r="AR201" s="269">
        <v>10</v>
      </c>
      <c r="AS201" s="269" t="s">
        <v>336</v>
      </c>
    </row>
    <row r="202" spans="41:45" ht="14.25" customHeight="1">
      <c r="AO202" s="266">
        <v>343</v>
      </c>
      <c r="AP202" s="269">
        <v>1074</v>
      </c>
      <c r="AQ202" s="269" t="s">
        <v>554</v>
      </c>
      <c r="AR202" s="269" t="s">
        <v>179</v>
      </c>
      <c r="AS202" s="269">
        <v>53</v>
      </c>
    </row>
    <row r="203" spans="41:45" ht="14.25" customHeight="1">
      <c r="AO203" s="266">
        <v>344</v>
      </c>
      <c r="AP203" s="269" t="s">
        <v>207</v>
      </c>
      <c r="AQ203" s="269">
        <v>73</v>
      </c>
      <c r="AR203" s="269">
        <v>108652</v>
      </c>
      <c r="AS203" s="269" t="s">
        <v>556</v>
      </c>
    </row>
    <row r="204" spans="41:45" ht="14.25" customHeight="1">
      <c r="AO204" s="266">
        <v>345</v>
      </c>
      <c r="AP204" s="271" t="s">
        <v>872</v>
      </c>
      <c r="AQ204" s="271" t="s">
        <v>873</v>
      </c>
      <c r="AR204" s="271" t="s">
        <v>872</v>
      </c>
      <c r="AS204" s="271" t="s">
        <v>873</v>
      </c>
    </row>
    <row r="205" spans="41:45" ht="14.25" customHeight="1">
      <c r="AO205" s="267">
        <v>346</v>
      </c>
      <c r="AP205" s="270" t="s">
        <v>151</v>
      </c>
      <c r="AQ205" s="270"/>
      <c r="AR205" s="270" t="s">
        <v>23</v>
      </c>
      <c r="AS205" s="270">
        <v>-400</v>
      </c>
    </row>
    <row r="206" spans="41:45" ht="14.25" customHeight="1">
      <c r="AO206" s="265">
        <v>351</v>
      </c>
      <c r="AP206" s="268" t="s">
        <v>181</v>
      </c>
      <c r="AQ206" s="268">
        <v>876</v>
      </c>
      <c r="AR206" s="268">
        <v>1054</v>
      </c>
      <c r="AS206" s="268" t="s">
        <v>559</v>
      </c>
    </row>
    <row r="207" spans="41:45" ht="14.25" customHeight="1">
      <c r="AO207" s="266">
        <v>352</v>
      </c>
      <c r="AP207" s="269">
        <v>3</v>
      </c>
      <c r="AQ207" s="269" t="s">
        <v>527</v>
      </c>
      <c r="AR207" s="269">
        <v>10754</v>
      </c>
      <c r="AS207" s="269">
        <v>9862</v>
      </c>
    </row>
    <row r="208" spans="41:45" ht="14.25" customHeight="1">
      <c r="AO208" s="266">
        <v>353</v>
      </c>
      <c r="AP208" s="269">
        <v>962</v>
      </c>
      <c r="AQ208" s="269" t="s">
        <v>232</v>
      </c>
      <c r="AR208" s="269" t="s">
        <v>164</v>
      </c>
      <c r="AS208" s="269" t="s">
        <v>367</v>
      </c>
    </row>
    <row r="209" spans="41:45" ht="14.25" customHeight="1">
      <c r="AO209" s="266">
        <v>354</v>
      </c>
      <c r="AP209" s="269" t="s">
        <v>557</v>
      </c>
      <c r="AQ209" s="269" t="s">
        <v>258</v>
      </c>
      <c r="AR209" s="269" t="s">
        <v>558</v>
      </c>
      <c r="AS209" s="269">
        <v>8</v>
      </c>
    </row>
    <row r="210" spans="41:45" ht="14.25" customHeight="1">
      <c r="AO210" s="266">
        <v>355</v>
      </c>
      <c r="AP210" s="271" t="s">
        <v>874</v>
      </c>
      <c r="AQ210" s="271" t="s">
        <v>875</v>
      </c>
      <c r="AR210" s="271" t="s">
        <v>874</v>
      </c>
      <c r="AS210" s="271" t="s">
        <v>876</v>
      </c>
    </row>
    <row r="211" spans="41:45" ht="14.25" customHeight="1">
      <c r="AO211" s="267">
        <v>356</v>
      </c>
      <c r="AP211" s="270" t="s">
        <v>392</v>
      </c>
      <c r="AQ211" s="270"/>
      <c r="AR211" s="270" t="s">
        <v>22</v>
      </c>
      <c r="AS211" s="270">
        <v>-140</v>
      </c>
    </row>
    <row r="212" spans="41:45" ht="14.25" customHeight="1">
      <c r="AO212" s="265">
        <v>361</v>
      </c>
      <c r="AP212" s="268" t="s">
        <v>195</v>
      </c>
      <c r="AQ212" s="268" t="s">
        <v>238</v>
      </c>
      <c r="AR212" s="268" t="s">
        <v>212</v>
      </c>
      <c r="AS212" s="268">
        <v>109</v>
      </c>
    </row>
    <row r="213" spans="41:45" ht="14.25" customHeight="1">
      <c r="AO213" s="266">
        <v>362</v>
      </c>
      <c r="AP213" s="269">
        <v>6</v>
      </c>
      <c r="AQ213" s="269" t="s">
        <v>371</v>
      </c>
      <c r="AR213" s="269" t="s">
        <v>170</v>
      </c>
      <c r="AS213" s="269" t="s">
        <v>561</v>
      </c>
    </row>
    <row r="214" spans="41:45" ht="14.25" customHeight="1">
      <c r="AO214" s="266">
        <v>363</v>
      </c>
      <c r="AP214" s="269">
        <v>986</v>
      </c>
      <c r="AQ214" s="269" t="s">
        <v>244</v>
      </c>
      <c r="AR214" s="269" t="s">
        <v>374</v>
      </c>
      <c r="AS214" s="269" t="s">
        <v>320</v>
      </c>
    </row>
    <row r="215" spans="41:45" ht="14.25" customHeight="1">
      <c r="AO215" s="266">
        <v>364</v>
      </c>
      <c r="AP215" s="269" t="s">
        <v>560</v>
      </c>
      <c r="AQ215" s="269" t="s">
        <v>311</v>
      </c>
      <c r="AR215" s="269" t="s">
        <v>371</v>
      </c>
      <c r="AS215" s="269">
        <v>852</v>
      </c>
    </row>
    <row r="216" spans="41:45" ht="14.25" customHeight="1">
      <c r="AO216" s="266">
        <v>365</v>
      </c>
      <c r="AP216" s="271" t="s">
        <v>877</v>
      </c>
      <c r="AQ216" s="271" t="s">
        <v>878</v>
      </c>
      <c r="AR216" s="271" t="s">
        <v>877</v>
      </c>
      <c r="AS216" s="271" t="s">
        <v>878</v>
      </c>
    </row>
    <row r="217" spans="41:45" ht="14.25" customHeight="1">
      <c r="AO217" s="267">
        <v>366</v>
      </c>
      <c r="AP217" s="270" t="s">
        <v>107</v>
      </c>
      <c r="AQ217" s="270"/>
      <c r="AR217" s="270" t="s">
        <v>23</v>
      </c>
      <c r="AS217" s="270">
        <v>-620</v>
      </c>
    </row>
    <row r="218" spans="41:45" ht="14.25" customHeight="1">
      <c r="AO218" s="265">
        <v>371</v>
      </c>
      <c r="AP218" s="268">
        <v>9753</v>
      </c>
      <c r="AQ218" s="268">
        <v>84</v>
      </c>
      <c r="AR218" s="268" t="s">
        <v>297</v>
      </c>
      <c r="AS218" s="268" t="s">
        <v>288</v>
      </c>
    </row>
    <row r="219" spans="41:45" ht="14.25" customHeight="1">
      <c r="AO219" s="266">
        <v>372</v>
      </c>
      <c r="AP219" s="269" t="s">
        <v>317</v>
      </c>
      <c r="AQ219" s="269" t="s">
        <v>563</v>
      </c>
      <c r="AR219" s="269" t="s">
        <v>345</v>
      </c>
      <c r="AS219" s="269" t="s">
        <v>565</v>
      </c>
    </row>
    <row r="220" spans="41:45" ht="14.25" customHeight="1">
      <c r="AO220" s="266">
        <v>373</v>
      </c>
      <c r="AP220" s="269">
        <v>6</v>
      </c>
      <c r="AQ220" s="269">
        <v>1084</v>
      </c>
      <c r="AR220" s="269" t="s">
        <v>564</v>
      </c>
      <c r="AS220" s="269">
        <v>732</v>
      </c>
    </row>
    <row r="221" spans="41:45" ht="14.25" customHeight="1">
      <c r="AO221" s="266">
        <v>374</v>
      </c>
      <c r="AP221" s="269" t="s">
        <v>562</v>
      </c>
      <c r="AQ221" s="269" t="s">
        <v>217</v>
      </c>
      <c r="AR221" s="269">
        <v>103</v>
      </c>
      <c r="AS221" s="269">
        <v>65</v>
      </c>
    </row>
    <row r="222" spans="41:45" ht="14.25" customHeight="1">
      <c r="AO222" s="266">
        <v>375</v>
      </c>
      <c r="AP222" s="271" t="s">
        <v>879</v>
      </c>
      <c r="AQ222" s="271" t="s">
        <v>880</v>
      </c>
      <c r="AR222" s="271" t="s">
        <v>879</v>
      </c>
      <c r="AS222" s="271" t="s">
        <v>880</v>
      </c>
    </row>
    <row r="223" spans="41:45" ht="14.25" customHeight="1">
      <c r="AO223" s="267">
        <v>376</v>
      </c>
      <c r="AP223" s="270" t="s">
        <v>151</v>
      </c>
      <c r="AQ223" s="270"/>
      <c r="AR223" s="270" t="s">
        <v>21</v>
      </c>
      <c r="AS223" s="270">
        <v>630</v>
      </c>
    </row>
    <row r="224" spans="41:45" ht="14.25" customHeight="1">
      <c r="AO224" s="265">
        <v>381</v>
      </c>
      <c r="AP224" s="268" t="s">
        <v>94</v>
      </c>
      <c r="AQ224" s="268" t="s">
        <v>111</v>
      </c>
      <c r="AR224" s="268" t="s">
        <v>569</v>
      </c>
      <c r="AS224" s="273" t="s">
        <v>104</v>
      </c>
    </row>
    <row r="225" spans="41:45" ht="14.25" customHeight="1">
      <c r="AO225" s="266">
        <v>382</v>
      </c>
      <c r="AP225" s="269" t="s">
        <v>566</v>
      </c>
      <c r="AQ225" s="269" t="s">
        <v>567</v>
      </c>
      <c r="AR225" s="269" t="s">
        <v>167</v>
      </c>
      <c r="AS225" s="269" t="s">
        <v>226</v>
      </c>
    </row>
    <row r="226" spans="41:45" ht="14.25" customHeight="1">
      <c r="AO226" s="266">
        <v>383</v>
      </c>
      <c r="AP226" s="269" t="s">
        <v>83</v>
      </c>
      <c r="AQ226" s="269" t="s">
        <v>240</v>
      </c>
      <c r="AR226" s="269">
        <v>92</v>
      </c>
      <c r="AS226" s="269" t="s">
        <v>570</v>
      </c>
    </row>
    <row r="227" spans="41:45" ht="14.25" customHeight="1">
      <c r="AO227" s="266">
        <v>384</v>
      </c>
      <c r="AP227" s="269" t="s">
        <v>87</v>
      </c>
      <c r="AQ227" s="269" t="s">
        <v>568</v>
      </c>
      <c r="AR227" s="269" t="s">
        <v>519</v>
      </c>
      <c r="AS227" s="269" t="s">
        <v>256</v>
      </c>
    </row>
    <row r="228" spans="41:45" ht="14.25" customHeight="1">
      <c r="AO228" s="266">
        <v>385</v>
      </c>
      <c r="AP228" s="271" t="s">
        <v>881</v>
      </c>
      <c r="AQ228" s="271" t="s">
        <v>882</v>
      </c>
      <c r="AR228" s="271" t="s">
        <v>881</v>
      </c>
      <c r="AS228" s="271" t="s">
        <v>882</v>
      </c>
    </row>
    <row r="229" spans="41:45" ht="14.25" customHeight="1">
      <c r="AO229" s="267">
        <v>386</v>
      </c>
      <c r="AP229" s="270" t="s">
        <v>281</v>
      </c>
      <c r="AQ229" s="270" t="s">
        <v>109</v>
      </c>
      <c r="AR229" s="270" t="s">
        <v>23</v>
      </c>
      <c r="AS229" s="270">
        <v>200</v>
      </c>
    </row>
    <row r="230" spans="41:45" ht="14.25" customHeight="1">
      <c r="AO230" s="265">
        <v>391</v>
      </c>
      <c r="AP230" s="268" t="s">
        <v>571</v>
      </c>
      <c r="AQ230" s="268" t="s">
        <v>572</v>
      </c>
      <c r="AR230" s="268" t="s">
        <v>174</v>
      </c>
      <c r="AS230" s="268">
        <v>108</v>
      </c>
    </row>
    <row r="231" spans="41:45" ht="14.25" customHeight="1">
      <c r="AO231" s="266">
        <v>392</v>
      </c>
      <c r="AP231" s="269">
        <v>64</v>
      </c>
      <c r="AQ231" s="269" t="s">
        <v>573</v>
      </c>
      <c r="AR231" s="269" t="s">
        <v>542</v>
      </c>
      <c r="AS231" s="269" t="s">
        <v>154</v>
      </c>
    </row>
    <row r="232" spans="41:45" ht="14.25" customHeight="1">
      <c r="AO232" s="266">
        <v>393</v>
      </c>
      <c r="AP232" s="269" t="s">
        <v>378</v>
      </c>
      <c r="AQ232" s="269" t="s">
        <v>102</v>
      </c>
      <c r="AR232" s="269" t="s">
        <v>95</v>
      </c>
      <c r="AS232" s="269">
        <v>9864</v>
      </c>
    </row>
    <row r="233" spans="41:45" ht="14.25" customHeight="1">
      <c r="AO233" s="266">
        <v>394</v>
      </c>
      <c r="AP233" s="269">
        <v>8642</v>
      </c>
      <c r="AQ233" s="269" t="s">
        <v>233</v>
      </c>
      <c r="AR233" s="269" t="s">
        <v>176</v>
      </c>
      <c r="AS233" s="269" t="s">
        <v>355</v>
      </c>
    </row>
    <row r="234" spans="41:45" ht="14.25" customHeight="1">
      <c r="AO234" s="266">
        <v>395</v>
      </c>
      <c r="AP234" s="271" t="s">
        <v>883</v>
      </c>
      <c r="AQ234" s="271" t="s">
        <v>884</v>
      </c>
      <c r="AR234" s="271" t="s">
        <v>883</v>
      </c>
      <c r="AS234" s="271" t="s">
        <v>884</v>
      </c>
    </row>
    <row r="235" spans="41:45" ht="14.25" customHeight="1">
      <c r="AO235" s="267">
        <v>396</v>
      </c>
      <c r="AP235" s="270" t="s">
        <v>107</v>
      </c>
      <c r="AQ235" s="270"/>
      <c r="AR235" s="270" t="s">
        <v>22</v>
      </c>
      <c r="AS235" s="270">
        <v>-620</v>
      </c>
    </row>
    <row r="236" spans="41:45" ht="14.25" customHeight="1">
      <c r="AO236" s="265">
        <v>401</v>
      </c>
      <c r="AP236" s="268">
        <v>85</v>
      </c>
      <c r="AQ236" s="268" t="s">
        <v>575</v>
      </c>
      <c r="AR236" s="268">
        <v>4</v>
      </c>
      <c r="AS236" s="268">
        <v>932</v>
      </c>
    </row>
    <row r="237" spans="41:45" ht="14.25" customHeight="1">
      <c r="AO237" s="266">
        <v>402</v>
      </c>
      <c r="AP237" s="269" t="s">
        <v>426</v>
      </c>
      <c r="AQ237" s="269">
        <v>76</v>
      </c>
      <c r="AR237" s="269" t="s">
        <v>576</v>
      </c>
      <c r="AS237" s="269">
        <v>952</v>
      </c>
    </row>
    <row r="238" spans="41:45" ht="14.25" customHeight="1">
      <c r="AO238" s="266">
        <v>403</v>
      </c>
      <c r="AP238" s="269" t="s">
        <v>120</v>
      </c>
      <c r="AQ238" s="269" t="s">
        <v>277</v>
      </c>
      <c r="AR238" s="269" t="s">
        <v>577</v>
      </c>
      <c r="AS238" s="269">
        <v>9875</v>
      </c>
    </row>
    <row r="239" spans="41:45" ht="14.25" customHeight="1">
      <c r="AO239" s="266">
        <v>404</v>
      </c>
      <c r="AP239" s="269" t="s">
        <v>574</v>
      </c>
      <c r="AQ239" s="269" t="s">
        <v>264</v>
      </c>
      <c r="AR239" s="269">
        <v>92</v>
      </c>
      <c r="AS239" s="269">
        <v>1053</v>
      </c>
    </row>
    <row r="240" spans="41:45" ht="14.25" customHeight="1">
      <c r="AO240" s="266">
        <v>405</v>
      </c>
      <c r="AP240" s="271" t="s">
        <v>885</v>
      </c>
      <c r="AQ240" s="271" t="s">
        <v>886</v>
      </c>
      <c r="AR240" s="271" t="s">
        <v>885</v>
      </c>
      <c r="AS240" s="271" t="s">
        <v>886</v>
      </c>
    </row>
    <row r="241" spans="41:45" ht="14.25" customHeight="1">
      <c r="AO241" s="267">
        <v>406</v>
      </c>
      <c r="AP241" s="270" t="s">
        <v>286</v>
      </c>
      <c r="AQ241" s="270" t="s">
        <v>109</v>
      </c>
      <c r="AR241" s="270" t="s">
        <v>22</v>
      </c>
      <c r="AS241" s="270">
        <v>100</v>
      </c>
    </row>
    <row r="242" spans="41:45" ht="14.25" customHeight="1">
      <c r="AO242" s="265">
        <v>411</v>
      </c>
      <c r="AP242" s="268" t="s">
        <v>578</v>
      </c>
      <c r="AQ242" s="268" t="s">
        <v>490</v>
      </c>
      <c r="AR242" s="268">
        <v>1063</v>
      </c>
      <c r="AS242" s="268" t="s">
        <v>115</v>
      </c>
    </row>
    <row r="243" spans="41:45" ht="14.25" customHeight="1">
      <c r="AO243" s="266">
        <v>412</v>
      </c>
      <c r="AP243" s="269" t="s">
        <v>89</v>
      </c>
      <c r="AQ243" s="269">
        <v>87</v>
      </c>
      <c r="AR243" s="269" t="s">
        <v>581</v>
      </c>
      <c r="AS243" s="269" t="s">
        <v>384</v>
      </c>
    </row>
    <row r="244" spans="41:45" ht="14.25" customHeight="1">
      <c r="AO244" s="266">
        <v>413</v>
      </c>
      <c r="AP244" s="269" t="s">
        <v>221</v>
      </c>
      <c r="AQ244" s="269" t="s">
        <v>580</v>
      </c>
      <c r="AR244" s="269" t="s">
        <v>19</v>
      </c>
      <c r="AS244" s="269">
        <v>10543</v>
      </c>
    </row>
    <row r="245" spans="41:45" ht="14.25" customHeight="1">
      <c r="AO245" s="266">
        <v>414</v>
      </c>
      <c r="AP245" s="269" t="s">
        <v>579</v>
      </c>
      <c r="AQ245" s="269">
        <v>7</v>
      </c>
      <c r="AR245" s="269" t="s">
        <v>582</v>
      </c>
      <c r="AS245" s="269" t="s">
        <v>297</v>
      </c>
    </row>
    <row r="246" spans="41:45" ht="14.25" customHeight="1">
      <c r="AO246" s="266">
        <v>415</v>
      </c>
      <c r="AP246" s="271" t="s">
        <v>887</v>
      </c>
      <c r="AQ246" s="271" t="s">
        <v>888</v>
      </c>
      <c r="AR246" s="271" t="s">
        <v>889</v>
      </c>
      <c r="AS246" s="271" t="s">
        <v>888</v>
      </c>
    </row>
    <row r="247" spans="41:45" ht="14.25" customHeight="1">
      <c r="AO247" s="267">
        <v>416</v>
      </c>
      <c r="AP247" s="270" t="s">
        <v>130</v>
      </c>
      <c r="AQ247" s="270"/>
      <c r="AR247" s="270" t="s">
        <v>20</v>
      </c>
      <c r="AS247" s="270">
        <v>140</v>
      </c>
    </row>
    <row r="248" spans="41:45" ht="14.25" customHeight="1">
      <c r="AO248" s="265">
        <v>421</v>
      </c>
      <c r="AP248" s="268">
        <v>76</v>
      </c>
      <c r="AQ248" s="268" t="s">
        <v>193</v>
      </c>
      <c r="AR248" s="268">
        <v>32</v>
      </c>
      <c r="AS248" s="268" t="s">
        <v>583</v>
      </c>
    </row>
    <row r="249" spans="41:45" ht="14.25" customHeight="1">
      <c r="AO249" s="266">
        <v>422</v>
      </c>
      <c r="AP249" s="269" t="s">
        <v>212</v>
      </c>
      <c r="AQ249" s="269" t="s">
        <v>88</v>
      </c>
      <c r="AR249" s="269" t="s">
        <v>383</v>
      </c>
      <c r="AS249" s="269" t="s">
        <v>584</v>
      </c>
    </row>
    <row r="250" spans="41:45" ht="14.25" customHeight="1">
      <c r="AO250" s="266">
        <v>423</v>
      </c>
      <c r="AP250" s="269">
        <v>87643</v>
      </c>
      <c r="AQ250" s="269" t="s">
        <v>163</v>
      </c>
      <c r="AR250" s="269" t="s">
        <v>561</v>
      </c>
      <c r="AS250" s="271" t="s">
        <v>104</v>
      </c>
    </row>
    <row r="251" spans="41:45" ht="14.25" customHeight="1">
      <c r="AO251" s="266">
        <v>424</v>
      </c>
      <c r="AP251" s="269" t="s">
        <v>265</v>
      </c>
      <c r="AQ251" s="269">
        <v>832</v>
      </c>
      <c r="AR251" s="269">
        <v>976</v>
      </c>
      <c r="AS251" s="269" t="s">
        <v>248</v>
      </c>
    </row>
    <row r="252" spans="41:45" ht="14.25" customHeight="1">
      <c r="AO252" s="266">
        <v>425</v>
      </c>
      <c r="AP252" s="271" t="s">
        <v>890</v>
      </c>
      <c r="AQ252" s="271" t="s">
        <v>891</v>
      </c>
      <c r="AR252" s="271" t="s">
        <v>890</v>
      </c>
      <c r="AS252" s="271" t="s">
        <v>892</v>
      </c>
    </row>
    <row r="253" spans="41:45" ht="14.25" customHeight="1">
      <c r="AO253" s="267">
        <v>426</v>
      </c>
      <c r="AP253" s="270" t="s">
        <v>139</v>
      </c>
      <c r="AQ253" s="270"/>
      <c r="AR253" s="270" t="s">
        <v>22</v>
      </c>
      <c r="AS253" s="270">
        <v>-1440</v>
      </c>
    </row>
    <row r="254" spans="41:45" ht="14.25" customHeight="1">
      <c r="AO254" s="265">
        <v>431</v>
      </c>
      <c r="AP254" s="268" t="s">
        <v>303</v>
      </c>
      <c r="AQ254" s="268" t="s">
        <v>253</v>
      </c>
      <c r="AR254" s="268" t="s">
        <v>78</v>
      </c>
      <c r="AS254" s="268">
        <v>732</v>
      </c>
    </row>
    <row r="255" spans="41:45" ht="14.25" customHeight="1">
      <c r="AO255" s="266">
        <v>432</v>
      </c>
      <c r="AP255" s="269" t="s">
        <v>585</v>
      </c>
      <c r="AQ255" s="269" t="s">
        <v>587</v>
      </c>
      <c r="AR255" s="269">
        <v>2</v>
      </c>
      <c r="AS255" s="269" t="s">
        <v>81</v>
      </c>
    </row>
    <row r="256" spans="41:45" ht="14.25" customHeight="1">
      <c r="AO256" s="266">
        <v>433</v>
      </c>
      <c r="AP256" s="269">
        <v>4</v>
      </c>
      <c r="AQ256" s="269" t="s">
        <v>111</v>
      </c>
      <c r="AR256" s="269" t="s">
        <v>588</v>
      </c>
      <c r="AS256" s="269">
        <v>1095</v>
      </c>
    </row>
    <row r="257" spans="41:45" ht="14.25" customHeight="1">
      <c r="AO257" s="266">
        <v>434</v>
      </c>
      <c r="AP257" s="269" t="s">
        <v>586</v>
      </c>
      <c r="AQ257" s="269">
        <v>765</v>
      </c>
      <c r="AR257" s="269" t="s">
        <v>336</v>
      </c>
      <c r="AS257" s="269" t="s">
        <v>589</v>
      </c>
    </row>
    <row r="258" spans="41:45" ht="14.25" customHeight="1">
      <c r="AO258" s="266">
        <v>435</v>
      </c>
      <c r="AP258" s="271" t="s">
        <v>893</v>
      </c>
      <c r="AQ258" s="271" t="s">
        <v>894</v>
      </c>
      <c r="AR258" s="271" t="s">
        <v>895</v>
      </c>
      <c r="AS258" s="271" t="s">
        <v>894</v>
      </c>
    </row>
    <row r="259" spans="41:45" ht="14.25" customHeight="1">
      <c r="AO259" s="267">
        <v>436</v>
      </c>
      <c r="AP259" s="270" t="s">
        <v>392</v>
      </c>
      <c r="AQ259" s="270" t="s">
        <v>109</v>
      </c>
      <c r="AR259" s="270" t="s">
        <v>22</v>
      </c>
      <c r="AS259" s="270">
        <v>100</v>
      </c>
    </row>
    <row r="260" spans="41:45" ht="14.25" customHeight="1">
      <c r="AO260" s="265">
        <v>441</v>
      </c>
      <c r="AP260" s="268" t="s">
        <v>590</v>
      </c>
      <c r="AQ260" s="268" t="s">
        <v>592</v>
      </c>
      <c r="AR260" s="268" t="s">
        <v>376</v>
      </c>
      <c r="AS260" s="268">
        <v>3</v>
      </c>
    </row>
    <row r="261" spans="41:45" ht="14.25" customHeight="1">
      <c r="AO261" s="266">
        <v>442</v>
      </c>
      <c r="AP261" s="269" t="s">
        <v>591</v>
      </c>
      <c r="AQ261" s="269" t="s">
        <v>79</v>
      </c>
      <c r="AR261" s="269">
        <v>86</v>
      </c>
      <c r="AS261" s="269">
        <v>10974</v>
      </c>
    </row>
    <row r="262" spans="41:45" ht="14.25" customHeight="1">
      <c r="AO262" s="266">
        <v>443</v>
      </c>
      <c r="AP262" s="269" t="s">
        <v>235</v>
      </c>
      <c r="AQ262" s="269" t="s">
        <v>331</v>
      </c>
      <c r="AR262" s="269" t="s">
        <v>593</v>
      </c>
      <c r="AS262" s="269">
        <v>84</v>
      </c>
    </row>
    <row r="263" spans="41:45" ht="14.25" customHeight="1">
      <c r="AO263" s="266">
        <v>444</v>
      </c>
      <c r="AP263" s="269" t="s">
        <v>115</v>
      </c>
      <c r="AQ263" s="269" t="s">
        <v>166</v>
      </c>
      <c r="AR263" s="269" t="s">
        <v>262</v>
      </c>
      <c r="AS263" s="269">
        <v>1087643</v>
      </c>
    </row>
    <row r="264" spans="41:45" ht="14.25" customHeight="1">
      <c r="AO264" s="266">
        <v>445</v>
      </c>
      <c r="AP264" s="271" t="s">
        <v>896</v>
      </c>
      <c r="AQ264" s="271" t="s">
        <v>897</v>
      </c>
      <c r="AR264" s="271" t="s">
        <v>898</v>
      </c>
      <c r="AS264" s="271" t="s">
        <v>897</v>
      </c>
    </row>
    <row r="265" spans="41:45" ht="14.25" customHeight="1">
      <c r="AO265" s="267">
        <v>446</v>
      </c>
      <c r="AP265" s="270" t="s">
        <v>151</v>
      </c>
      <c r="AQ265" s="270"/>
      <c r="AR265" s="270" t="s">
        <v>22</v>
      </c>
      <c r="AS265" s="270">
        <v>-400</v>
      </c>
    </row>
    <row r="266" spans="41:45" ht="14.25" customHeight="1">
      <c r="AO266" s="265">
        <v>451</v>
      </c>
      <c r="AP266" s="268" t="s">
        <v>594</v>
      </c>
      <c r="AQ266" s="268" t="s">
        <v>289</v>
      </c>
      <c r="AR266" s="268" t="s">
        <v>290</v>
      </c>
      <c r="AS266" s="268" t="s">
        <v>597</v>
      </c>
    </row>
    <row r="267" spans="41:45" ht="14.25" customHeight="1">
      <c r="AO267" s="266">
        <v>452</v>
      </c>
      <c r="AP267" s="269" t="s">
        <v>462</v>
      </c>
      <c r="AQ267" s="269">
        <v>984</v>
      </c>
      <c r="AR267" s="269" t="s">
        <v>595</v>
      </c>
      <c r="AS267" s="269" t="s">
        <v>85</v>
      </c>
    </row>
    <row r="268" spans="41:45" ht="14.25" customHeight="1">
      <c r="AO268" s="266">
        <v>453</v>
      </c>
      <c r="AP268" s="269">
        <v>9852</v>
      </c>
      <c r="AQ268" s="269">
        <v>106</v>
      </c>
      <c r="AR268" s="269" t="s">
        <v>596</v>
      </c>
      <c r="AS268" s="269" t="s">
        <v>118</v>
      </c>
    </row>
    <row r="269" spans="41:45" ht="14.25" customHeight="1">
      <c r="AO269" s="266">
        <v>454</v>
      </c>
      <c r="AP269" s="269">
        <v>6</v>
      </c>
      <c r="AQ269" s="269" t="s">
        <v>528</v>
      </c>
      <c r="AR269" s="269">
        <v>53</v>
      </c>
      <c r="AS269" s="269" t="s">
        <v>598</v>
      </c>
    </row>
    <row r="270" spans="41:45" ht="14.25" customHeight="1">
      <c r="AO270" s="266">
        <v>455</v>
      </c>
      <c r="AP270" s="271" t="s">
        <v>391</v>
      </c>
      <c r="AQ270" s="271" t="s">
        <v>899</v>
      </c>
      <c r="AR270" s="271" t="s">
        <v>391</v>
      </c>
      <c r="AS270" s="271" t="s">
        <v>899</v>
      </c>
    </row>
    <row r="271" spans="41:45" ht="14.25" customHeight="1">
      <c r="AO271" s="267">
        <v>456</v>
      </c>
      <c r="AP271" s="270" t="s">
        <v>188</v>
      </c>
      <c r="AQ271" s="270"/>
      <c r="AR271" s="270" t="s">
        <v>22</v>
      </c>
      <c r="AS271" s="270">
        <v>-130</v>
      </c>
    </row>
    <row r="272" spans="41:45" ht="14.25" customHeight="1">
      <c r="AO272" s="265">
        <v>461</v>
      </c>
      <c r="AP272" s="268" t="s">
        <v>322</v>
      </c>
      <c r="AQ272" s="268">
        <v>95</v>
      </c>
      <c r="AR272" s="268" t="s">
        <v>305</v>
      </c>
      <c r="AS272" s="268" t="s">
        <v>601</v>
      </c>
    </row>
    <row r="273" spans="41:45" ht="14.25" customHeight="1">
      <c r="AO273" s="266">
        <v>462</v>
      </c>
      <c r="AP273" s="269">
        <v>9</v>
      </c>
      <c r="AQ273" s="269">
        <v>1087652</v>
      </c>
      <c r="AR273" s="269" t="s">
        <v>202</v>
      </c>
      <c r="AS273" s="269" t="s">
        <v>258</v>
      </c>
    </row>
    <row r="274" spans="41:45" ht="14.25" customHeight="1">
      <c r="AO274" s="266">
        <v>463</v>
      </c>
      <c r="AP274" s="269" t="s">
        <v>599</v>
      </c>
      <c r="AQ274" s="269" t="s">
        <v>105</v>
      </c>
      <c r="AR274" s="269" t="s">
        <v>128</v>
      </c>
      <c r="AS274" s="269" t="s">
        <v>431</v>
      </c>
    </row>
    <row r="275" spans="41:45" ht="14.25" customHeight="1">
      <c r="AO275" s="266">
        <v>464</v>
      </c>
      <c r="AP275" s="269" t="s">
        <v>600</v>
      </c>
      <c r="AQ275" s="269" t="s">
        <v>156</v>
      </c>
      <c r="AR275" s="269" t="s">
        <v>521</v>
      </c>
      <c r="AS275" s="269">
        <v>2</v>
      </c>
    </row>
    <row r="276" spans="41:45" ht="14.25" customHeight="1">
      <c r="AO276" s="266">
        <v>465</v>
      </c>
      <c r="AP276" s="271" t="s">
        <v>900</v>
      </c>
      <c r="AQ276" s="271" t="s">
        <v>901</v>
      </c>
      <c r="AR276" s="271" t="s">
        <v>900</v>
      </c>
      <c r="AS276" s="271" t="s">
        <v>902</v>
      </c>
    </row>
    <row r="277" spans="41:45" ht="14.25" customHeight="1">
      <c r="AO277" s="267">
        <v>466</v>
      </c>
      <c r="AP277" s="270" t="s">
        <v>151</v>
      </c>
      <c r="AQ277" s="270"/>
      <c r="AR277" s="270" t="s">
        <v>20</v>
      </c>
      <c r="AS277" s="270">
        <v>400</v>
      </c>
    </row>
    <row r="278" spans="41:45" ht="14.25" customHeight="1">
      <c r="AO278" s="265">
        <v>471</v>
      </c>
      <c r="AP278" s="268" t="s">
        <v>602</v>
      </c>
      <c r="AQ278" s="268" t="s">
        <v>97</v>
      </c>
      <c r="AR278" s="268">
        <v>2</v>
      </c>
      <c r="AS278" s="268" t="s">
        <v>605</v>
      </c>
    </row>
    <row r="279" spans="41:45" ht="14.25" customHeight="1">
      <c r="AO279" s="266">
        <v>472</v>
      </c>
      <c r="AP279" s="269" t="s">
        <v>603</v>
      </c>
      <c r="AQ279" s="269" t="s">
        <v>438</v>
      </c>
      <c r="AR279" s="269" t="s">
        <v>87</v>
      </c>
      <c r="AS279" s="269">
        <v>73</v>
      </c>
    </row>
    <row r="280" spans="41:45" ht="14.25" customHeight="1">
      <c r="AO280" s="266">
        <v>473</v>
      </c>
      <c r="AP280" s="271" t="s">
        <v>104</v>
      </c>
      <c r="AQ280" s="269" t="s">
        <v>263</v>
      </c>
      <c r="AR280" s="269" t="s">
        <v>604</v>
      </c>
      <c r="AS280" s="269" t="s">
        <v>127</v>
      </c>
    </row>
    <row r="281" spans="41:45" ht="14.25" customHeight="1">
      <c r="AO281" s="266">
        <v>474</v>
      </c>
      <c r="AP281" s="269">
        <v>87</v>
      </c>
      <c r="AQ281" s="269">
        <v>10952</v>
      </c>
      <c r="AR281" s="269" t="s">
        <v>122</v>
      </c>
      <c r="AS281" s="269" t="s">
        <v>606</v>
      </c>
    </row>
    <row r="282" spans="41:45" ht="14.25" customHeight="1">
      <c r="AO282" s="266">
        <v>475</v>
      </c>
      <c r="AP282" s="271" t="s">
        <v>903</v>
      </c>
      <c r="AQ282" s="271" t="s">
        <v>904</v>
      </c>
      <c r="AR282" s="271" t="s">
        <v>903</v>
      </c>
      <c r="AS282" s="271" t="s">
        <v>905</v>
      </c>
    </row>
    <row r="283" spans="41:45" ht="14.25" customHeight="1">
      <c r="AO283" s="267">
        <v>476</v>
      </c>
      <c r="AP283" s="270" t="s">
        <v>283</v>
      </c>
      <c r="AQ283" s="270"/>
      <c r="AR283" s="270" t="s">
        <v>23</v>
      </c>
      <c r="AS283" s="270">
        <v>-920</v>
      </c>
    </row>
    <row r="284" spans="41:45" ht="14.25" customHeight="1">
      <c r="AO284" s="265">
        <v>481</v>
      </c>
      <c r="AP284" s="268">
        <v>3</v>
      </c>
      <c r="AQ284" s="268" t="s">
        <v>607</v>
      </c>
      <c r="AR284" s="268" t="s">
        <v>523</v>
      </c>
      <c r="AS284" s="268" t="s">
        <v>450</v>
      </c>
    </row>
    <row r="285" spans="41:45" ht="14.25" customHeight="1">
      <c r="AO285" s="266">
        <v>482</v>
      </c>
      <c r="AP285" s="269">
        <v>874</v>
      </c>
      <c r="AQ285" s="269" t="s">
        <v>310</v>
      </c>
      <c r="AR285" s="269" t="s">
        <v>135</v>
      </c>
      <c r="AS285" s="269" t="s">
        <v>421</v>
      </c>
    </row>
    <row r="286" spans="41:45" ht="14.25" customHeight="1">
      <c r="AO286" s="266">
        <v>483</v>
      </c>
      <c r="AP286" s="269" t="s">
        <v>369</v>
      </c>
      <c r="AQ286" s="269">
        <v>1076</v>
      </c>
      <c r="AR286" s="269" t="s">
        <v>79</v>
      </c>
      <c r="AS286" s="269" t="s">
        <v>178</v>
      </c>
    </row>
    <row r="287" spans="41:45" ht="14.25" customHeight="1">
      <c r="AO287" s="266">
        <v>484</v>
      </c>
      <c r="AP287" s="269" t="s">
        <v>366</v>
      </c>
      <c r="AQ287" s="269">
        <v>942</v>
      </c>
      <c r="AR287" s="269" t="s">
        <v>133</v>
      </c>
      <c r="AS287" s="269">
        <v>86</v>
      </c>
    </row>
    <row r="288" spans="41:45" ht="14.25" customHeight="1">
      <c r="AO288" s="266">
        <v>485</v>
      </c>
      <c r="AP288" s="271" t="s">
        <v>906</v>
      </c>
      <c r="AQ288" s="271" t="s">
        <v>907</v>
      </c>
      <c r="AR288" s="271" t="s">
        <v>908</v>
      </c>
      <c r="AS288" s="271" t="s">
        <v>907</v>
      </c>
    </row>
    <row r="289" spans="41:45" ht="14.25" customHeight="1">
      <c r="AO289" s="267">
        <v>486</v>
      </c>
      <c r="AP289" s="270" t="s">
        <v>110</v>
      </c>
      <c r="AQ289" s="270"/>
      <c r="AR289" s="270" t="s">
        <v>21</v>
      </c>
      <c r="AS289" s="270">
        <v>120</v>
      </c>
    </row>
    <row r="290" spans="41:45" ht="14.25" customHeight="1">
      <c r="AO290" s="265">
        <v>491</v>
      </c>
      <c r="AP290" s="268" t="s">
        <v>134</v>
      </c>
      <c r="AQ290" s="268">
        <v>103</v>
      </c>
      <c r="AR290" s="268">
        <v>9864</v>
      </c>
      <c r="AS290" s="268" t="s">
        <v>375</v>
      </c>
    </row>
    <row r="291" spans="41:45" ht="14.25" customHeight="1">
      <c r="AO291" s="266">
        <v>492</v>
      </c>
      <c r="AP291" s="269" t="s">
        <v>608</v>
      </c>
      <c r="AQ291" s="269">
        <v>953</v>
      </c>
      <c r="AR291" s="269" t="s">
        <v>609</v>
      </c>
      <c r="AS291" s="269">
        <v>102</v>
      </c>
    </row>
    <row r="292" spans="41:45" ht="14.25" customHeight="1">
      <c r="AO292" s="266">
        <v>493</v>
      </c>
      <c r="AP292" s="269">
        <v>872</v>
      </c>
      <c r="AQ292" s="269" t="s">
        <v>356</v>
      </c>
      <c r="AR292" s="269" t="s">
        <v>89</v>
      </c>
      <c r="AS292" s="269" t="s">
        <v>603</v>
      </c>
    </row>
    <row r="293" spans="41:45" ht="14.25" customHeight="1">
      <c r="AO293" s="266">
        <v>494</v>
      </c>
      <c r="AP293" s="269">
        <v>104</v>
      </c>
      <c r="AQ293" s="269">
        <v>8752</v>
      </c>
      <c r="AR293" s="269" t="s">
        <v>331</v>
      </c>
      <c r="AS293" s="269" t="s">
        <v>308</v>
      </c>
    </row>
    <row r="294" spans="41:45" ht="14.25" customHeight="1">
      <c r="AO294" s="266">
        <v>495</v>
      </c>
      <c r="AP294" s="271" t="s">
        <v>909</v>
      </c>
      <c r="AQ294" s="271" t="s">
        <v>910</v>
      </c>
      <c r="AR294" s="271" t="s">
        <v>909</v>
      </c>
      <c r="AS294" s="271" t="s">
        <v>910</v>
      </c>
    </row>
    <row r="295" spans="41:45" ht="14.25" customHeight="1">
      <c r="AO295" s="267">
        <v>496</v>
      </c>
      <c r="AP295" s="270" t="s">
        <v>188</v>
      </c>
      <c r="AQ295" s="270" t="s">
        <v>109</v>
      </c>
      <c r="AR295" s="270" t="s">
        <v>22</v>
      </c>
      <c r="AS295" s="270">
        <v>100</v>
      </c>
    </row>
    <row r="296" spans="41:45" ht="14.25" customHeight="1">
      <c r="AO296" s="265">
        <v>501</v>
      </c>
      <c r="AP296" s="268">
        <v>863</v>
      </c>
      <c r="AQ296" s="268" t="s">
        <v>91</v>
      </c>
      <c r="AR296" s="268" t="s">
        <v>297</v>
      </c>
      <c r="AS296" s="268" t="s">
        <v>344</v>
      </c>
    </row>
    <row r="297" spans="41:45" ht="14.25" customHeight="1">
      <c r="AO297" s="266">
        <v>502</v>
      </c>
      <c r="AP297" s="269" t="s">
        <v>335</v>
      </c>
      <c r="AQ297" s="269">
        <v>10842</v>
      </c>
      <c r="AR297" s="269" t="s">
        <v>128</v>
      </c>
      <c r="AS297" s="269" t="s">
        <v>247</v>
      </c>
    </row>
    <row r="298" spans="41:45" ht="14.25" customHeight="1">
      <c r="AO298" s="266">
        <v>503</v>
      </c>
      <c r="AP298" s="269" t="s">
        <v>295</v>
      </c>
      <c r="AQ298" s="269">
        <v>86</v>
      </c>
      <c r="AR298" s="269" t="s">
        <v>610</v>
      </c>
      <c r="AS298" s="269">
        <v>97542</v>
      </c>
    </row>
    <row r="299" spans="41:45" ht="14.25" customHeight="1">
      <c r="AO299" s="266">
        <v>504</v>
      </c>
      <c r="AP299" s="269" t="s">
        <v>219</v>
      </c>
      <c r="AQ299" s="269">
        <v>654</v>
      </c>
      <c r="AR299" s="269" t="s">
        <v>378</v>
      </c>
      <c r="AS299" s="269" t="s">
        <v>294</v>
      </c>
    </row>
    <row r="300" spans="41:45" ht="14.25" customHeight="1">
      <c r="AO300" s="266">
        <v>505</v>
      </c>
      <c r="AP300" s="271" t="s">
        <v>911</v>
      </c>
      <c r="AQ300" s="271" t="s">
        <v>912</v>
      </c>
      <c r="AR300" s="271" t="s">
        <v>913</v>
      </c>
      <c r="AS300" s="271" t="s">
        <v>912</v>
      </c>
    </row>
    <row r="301" spans="41:45" ht="14.25" customHeight="1">
      <c r="AO301" s="267">
        <v>506</v>
      </c>
      <c r="AP301" s="270" t="s">
        <v>282</v>
      </c>
      <c r="AQ301" s="270"/>
      <c r="AR301" s="270" t="s">
        <v>20</v>
      </c>
      <c r="AS301" s="270">
        <v>2140</v>
      </c>
    </row>
    <row r="302" spans="41:45" ht="14.25" customHeight="1">
      <c r="AO302" s="265">
        <v>511</v>
      </c>
      <c r="AP302" s="268" t="s">
        <v>295</v>
      </c>
      <c r="AQ302" s="268">
        <v>10954</v>
      </c>
      <c r="AR302" s="268" t="s">
        <v>405</v>
      </c>
      <c r="AS302" s="268" t="s">
        <v>368</v>
      </c>
    </row>
    <row r="303" spans="41:45" ht="14.25" customHeight="1">
      <c r="AO303" s="266">
        <v>512</v>
      </c>
      <c r="AP303" s="269" t="s">
        <v>166</v>
      </c>
      <c r="AQ303" s="269">
        <v>82</v>
      </c>
      <c r="AR303" s="269" t="s">
        <v>612</v>
      </c>
      <c r="AS303" s="269">
        <v>743</v>
      </c>
    </row>
    <row r="304" spans="41:45" ht="14.25" customHeight="1">
      <c r="AO304" s="266">
        <v>513</v>
      </c>
      <c r="AP304" s="269" t="s">
        <v>611</v>
      </c>
      <c r="AQ304" s="269">
        <v>865</v>
      </c>
      <c r="AR304" s="269" t="s">
        <v>345</v>
      </c>
      <c r="AS304" s="269">
        <v>107</v>
      </c>
    </row>
    <row r="305" spans="41:45" ht="14.25" customHeight="1">
      <c r="AO305" s="266">
        <v>514</v>
      </c>
      <c r="AP305" s="269" t="s">
        <v>289</v>
      </c>
      <c r="AQ305" s="269">
        <v>10732</v>
      </c>
      <c r="AR305" s="269" t="s">
        <v>613</v>
      </c>
      <c r="AS305" s="269" t="s">
        <v>388</v>
      </c>
    </row>
    <row r="306" spans="41:45" ht="14.25" customHeight="1">
      <c r="AO306" s="266">
        <v>515</v>
      </c>
      <c r="AP306" s="271" t="s">
        <v>914</v>
      </c>
      <c r="AQ306" s="271" t="s">
        <v>915</v>
      </c>
      <c r="AR306" s="271" t="s">
        <v>914</v>
      </c>
      <c r="AS306" s="271" t="s">
        <v>915</v>
      </c>
    </row>
    <row r="307" spans="41:45" ht="14.25" customHeight="1">
      <c r="AO307" s="267">
        <v>516</v>
      </c>
      <c r="AP307" s="270" t="s">
        <v>151</v>
      </c>
      <c r="AQ307" s="270"/>
      <c r="AR307" s="270" t="s">
        <v>20</v>
      </c>
      <c r="AS307" s="270">
        <v>460</v>
      </c>
    </row>
    <row r="308" spans="41:45" ht="14.25" customHeight="1">
      <c r="AO308" s="265">
        <v>521</v>
      </c>
      <c r="AP308" s="268" t="s">
        <v>614</v>
      </c>
      <c r="AQ308" s="268">
        <v>5</v>
      </c>
      <c r="AR308" s="268" t="s">
        <v>346</v>
      </c>
      <c r="AS308" s="268">
        <v>97</v>
      </c>
    </row>
    <row r="309" spans="41:45" ht="14.25" customHeight="1">
      <c r="AO309" s="266">
        <v>522</v>
      </c>
      <c r="AP309" s="269">
        <v>108</v>
      </c>
      <c r="AQ309" s="269" t="s">
        <v>563</v>
      </c>
      <c r="AR309" s="269">
        <v>9543</v>
      </c>
      <c r="AS309" s="269" t="s">
        <v>375</v>
      </c>
    </row>
    <row r="310" spans="41:45" ht="14.25" customHeight="1">
      <c r="AO310" s="266">
        <v>523</v>
      </c>
      <c r="AP310" s="269" t="s">
        <v>19</v>
      </c>
      <c r="AQ310" s="269" t="s">
        <v>326</v>
      </c>
      <c r="AR310" s="269">
        <v>542</v>
      </c>
      <c r="AS310" s="269" t="s">
        <v>617</v>
      </c>
    </row>
    <row r="311" spans="41:45" ht="14.25" customHeight="1">
      <c r="AO311" s="266">
        <v>524</v>
      </c>
      <c r="AP311" s="269" t="s">
        <v>615</v>
      </c>
      <c r="AQ311" s="269" t="s">
        <v>616</v>
      </c>
      <c r="AR311" s="269">
        <v>94</v>
      </c>
      <c r="AS311" s="269" t="s">
        <v>336</v>
      </c>
    </row>
    <row r="312" spans="41:45" ht="14.25" customHeight="1">
      <c r="AO312" s="266">
        <v>525</v>
      </c>
      <c r="AP312" s="271" t="s">
        <v>916</v>
      </c>
      <c r="AQ312" s="271" t="s">
        <v>917</v>
      </c>
      <c r="AR312" s="271" t="s">
        <v>916</v>
      </c>
      <c r="AS312" s="271" t="s">
        <v>917</v>
      </c>
    </row>
    <row r="313" spans="41:45" ht="14.25" customHeight="1">
      <c r="AO313" s="267">
        <v>526</v>
      </c>
      <c r="AP313" s="270" t="s">
        <v>800</v>
      </c>
      <c r="AQ313" s="270" t="s">
        <v>109</v>
      </c>
      <c r="AR313" s="270" t="s">
        <v>20</v>
      </c>
      <c r="AS313" s="270">
        <v>-500</v>
      </c>
    </row>
    <row r="314" spans="41:45" ht="14.25" customHeight="1">
      <c r="AO314" s="265">
        <v>531</v>
      </c>
      <c r="AP314" s="273" t="s">
        <v>104</v>
      </c>
      <c r="AQ314" s="268" t="s">
        <v>619</v>
      </c>
      <c r="AR314" s="268" t="s">
        <v>185</v>
      </c>
      <c r="AS314" s="268" t="s">
        <v>118</v>
      </c>
    </row>
    <row r="315" spans="41:45" ht="14.25" customHeight="1">
      <c r="AO315" s="266">
        <v>532</v>
      </c>
      <c r="AP315" s="269" t="s">
        <v>618</v>
      </c>
      <c r="AQ315" s="269" t="s">
        <v>100</v>
      </c>
      <c r="AR315" s="269" t="s">
        <v>272</v>
      </c>
      <c r="AS315" s="271" t="s">
        <v>104</v>
      </c>
    </row>
    <row r="316" spans="41:45" ht="14.25" customHeight="1">
      <c r="AO316" s="266">
        <v>533</v>
      </c>
      <c r="AP316" s="269">
        <v>1093</v>
      </c>
      <c r="AQ316" s="269">
        <v>7</v>
      </c>
      <c r="AR316" s="269" t="s">
        <v>620</v>
      </c>
      <c r="AS316" s="269" t="s">
        <v>621</v>
      </c>
    </row>
    <row r="317" spans="41:45" ht="14.25" customHeight="1">
      <c r="AO317" s="266">
        <v>534</v>
      </c>
      <c r="AP317" s="269">
        <v>743</v>
      </c>
      <c r="AQ317" s="269" t="s">
        <v>226</v>
      </c>
      <c r="AR317" s="269" t="s">
        <v>92</v>
      </c>
      <c r="AS317" s="269" t="s">
        <v>622</v>
      </c>
    </row>
    <row r="318" spans="41:45" ht="14.25" customHeight="1">
      <c r="AO318" s="266">
        <v>535</v>
      </c>
      <c r="AP318" s="271" t="s">
        <v>918</v>
      </c>
      <c r="AQ318" s="271" t="s">
        <v>919</v>
      </c>
      <c r="AR318" s="271" t="s">
        <v>920</v>
      </c>
      <c r="AS318" s="271" t="s">
        <v>919</v>
      </c>
    </row>
    <row r="319" spans="41:45" ht="14.25" customHeight="1">
      <c r="AO319" s="267">
        <v>536</v>
      </c>
      <c r="AP319" s="270" t="s">
        <v>286</v>
      </c>
      <c r="AQ319" s="270"/>
      <c r="AR319" s="270" t="s">
        <v>22</v>
      </c>
      <c r="AS319" s="270">
        <v>-420</v>
      </c>
    </row>
    <row r="320" spans="41:45" ht="14.25" customHeight="1">
      <c r="AO320" s="265">
        <v>541</v>
      </c>
      <c r="AP320" s="268">
        <v>9832</v>
      </c>
      <c r="AQ320" s="268">
        <v>75</v>
      </c>
      <c r="AR320" s="268" t="s">
        <v>426</v>
      </c>
      <c r="AS320" s="268" t="s">
        <v>625</v>
      </c>
    </row>
    <row r="321" spans="41:45" ht="14.25" customHeight="1">
      <c r="AO321" s="266">
        <v>542</v>
      </c>
      <c r="AP321" s="269" t="s">
        <v>623</v>
      </c>
      <c r="AQ321" s="269">
        <v>1086</v>
      </c>
      <c r="AR321" s="269" t="s">
        <v>191</v>
      </c>
      <c r="AS321" s="269" t="s">
        <v>19</v>
      </c>
    </row>
    <row r="322" spans="41:45" ht="14.25" customHeight="1">
      <c r="AO322" s="266">
        <v>543</v>
      </c>
      <c r="AP322" s="269">
        <v>52</v>
      </c>
      <c r="AQ322" s="269" t="s">
        <v>279</v>
      </c>
      <c r="AR322" s="269">
        <v>1083</v>
      </c>
      <c r="AS322" s="269" t="s">
        <v>280</v>
      </c>
    </row>
    <row r="323" spans="41:45" ht="14.25" customHeight="1">
      <c r="AO323" s="266">
        <v>544</v>
      </c>
      <c r="AP323" s="269">
        <v>932</v>
      </c>
      <c r="AQ323" s="269" t="s">
        <v>624</v>
      </c>
      <c r="AR323" s="269" t="s">
        <v>90</v>
      </c>
      <c r="AS323" s="269" t="s">
        <v>476</v>
      </c>
    </row>
    <row r="324" spans="41:45" ht="14.25" customHeight="1">
      <c r="AO324" s="266">
        <v>545</v>
      </c>
      <c r="AP324" s="271" t="s">
        <v>921</v>
      </c>
      <c r="AQ324" s="271" t="s">
        <v>922</v>
      </c>
      <c r="AR324" s="271" t="s">
        <v>921</v>
      </c>
      <c r="AS324" s="271" t="s">
        <v>922</v>
      </c>
    </row>
    <row r="325" spans="41:45" ht="14.25" customHeight="1">
      <c r="AO325" s="267">
        <v>546</v>
      </c>
      <c r="AP325" s="270" t="s">
        <v>281</v>
      </c>
      <c r="AQ325" s="270"/>
      <c r="AR325" s="270" t="s">
        <v>22</v>
      </c>
      <c r="AS325" s="270">
        <v>-600</v>
      </c>
    </row>
    <row r="326" spans="41:45" ht="14.25" customHeight="1">
      <c r="AO326" s="265">
        <v>551</v>
      </c>
      <c r="AP326" s="268">
        <v>6543</v>
      </c>
      <c r="AQ326" s="268" t="s">
        <v>111</v>
      </c>
      <c r="AR326" s="268" t="s">
        <v>628</v>
      </c>
      <c r="AS326" s="268" t="s">
        <v>79</v>
      </c>
    </row>
    <row r="327" spans="41:45" ht="14.25" customHeight="1">
      <c r="AO327" s="266">
        <v>552</v>
      </c>
      <c r="AP327" s="269" t="s">
        <v>626</v>
      </c>
      <c r="AQ327" s="269">
        <v>2</v>
      </c>
      <c r="AR327" s="269" t="s">
        <v>147</v>
      </c>
      <c r="AS327" s="269" t="s">
        <v>449</v>
      </c>
    </row>
    <row r="328" spans="41:45" ht="14.25" customHeight="1">
      <c r="AO328" s="266">
        <v>553</v>
      </c>
      <c r="AP328" s="271" t="s">
        <v>104</v>
      </c>
      <c r="AQ328" s="269">
        <v>9873</v>
      </c>
      <c r="AR328" s="269" t="s">
        <v>251</v>
      </c>
      <c r="AS328" s="269" t="s">
        <v>275</v>
      </c>
    </row>
    <row r="329" spans="41:45" ht="14.25" customHeight="1">
      <c r="AO329" s="266">
        <v>554</v>
      </c>
      <c r="AP329" s="269" t="s">
        <v>230</v>
      </c>
      <c r="AQ329" s="269" t="s">
        <v>627</v>
      </c>
      <c r="AR329" s="269" t="s">
        <v>102</v>
      </c>
      <c r="AS329" s="269">
        <v>532</v>
      </c>
    </row>
    <row r="330" spans="41:45" ht="14.25" customHeight="1">
      <c r="AO330" s="266">
        <v>555</v>
      </c>
      <c r="AP330" s="271" t="s">
        <v>923</v>
      </c>
      <c r="AQ330" s="271" t="s">
        <v>924</v>
      </c>
      <c r="AR330" s="271" t="s">
        <v>923</v>
      </c>
      <c r="AS330" s="271" t="s">
        <v>925</v>
      </c>
    </row>
    <row r="331" spans="41:45" ht="14.25" customHeight="1">
      <c r="AO331" s="267">
        <v>556</v>
      </c>
      <c r="AP331" s="270" t="s">
        <v>169</v>
      </c>
      <c r="AQ331" s="270"/>
      <c r="AR331" s="270" t="s">
        <v>22</v>
      </c>
      <c r="AS331" s="270">
        <v>-2220</v>
      </c>
    </row>
    <row r="332" spans="41:45" ht="14.25" customHeight="1">
      <c r="AO332" s="265">
        <v>561</v>
      </c>
      <c r="AP332" s="268" t="s">
        <v>629</v>
      </c>
      <c r="AQ332" s="273" t="s">
        <v>104</v>
      </c>
      <c r="AR332" s="268">
        <v>109832</v>
      </c>
      <c r="AS332" s="268" t="s">
        <v>307</v>
      </c>
    </row>
    <row r="333" spans="41:45" ht="14.25" customHeight="1">
      <c r="AO333" s="266">
        <v>562</v>
      </c>
      <c r="AP333" s="269">
        <v>1098</v>
      </c>
      <c r="AQ333" s="269" t="s">
        <v>630</v>
      </c>
      <c r="AR333" s="269">
        <v>2</v>
      </c>
      <c r="AS333" s="269" t="s">
        <v>111</v>
      </c>
    </row>
    <row r="334" spans="41:45" ht="14.25" customHeight="1">
      <c r="AO334" s="266">
        <v>563</v>
      </c>
      <c r="AP334" s="269">
        <v>983</v>
      </c>
      <c r="AQ334" s="269" t="s">
        <v>624</v>
      </c>
      <c r="AR334" s="269" t="s">
        <v>97</v>
      </c>
      <c r="AS334" s="269" t="s">
        <v>632</v>
      </c>
    </row>
    <row r="335" spans="41:45" ht="14.25" customHeight="1">
      <c r="AO335" s="266">
        <v>564</v>
      </c>
      <c r="AP335" s="269" t="s">
        <v>230</v>
      </c>
      <c r="AQ335" s="269">
        <v>5</v>
      </c>
      <c r="AR335" s="269" t="s">
        <v>631</v>
      </c>
      <c r="AS335" s="269">
        <v>1086</v>
      </c>
    </row>
    <row r="336" spans="41:45" ht="14.25" customHeight="1">
      <c r="AO336" s="266">
        <v>565</v>
      </c>
      <c r="AP336" s="271" t="s">
        <v>926</v>
      </c>
      <c r="AQ336" s="271" t="s">
        <v>927</v>
      </c>
      <c r="AR336" s="271" t="s">
        <v>926</v>
      </c>
      <c r="AS336" s="271" t="s">
        <v>927</v>
      </c>
    </row>
    <row r="337" spans="41:45" ht="14.25" customHeight="1">
      <c r="AO337" s="267">
        <v>566</v>
      </c>
      <c r="AP337" s="270" t="s">
        <v>287</v>
      </c>
      <c r="AQ337" s="270" t="s">
        <v>109</v>
      </c>
      <c r="AR337" s="270" t="s">
        <v>21</v>
      </c>
      <c r="AS337" s="270">
        <v>-300</v>
      </c>
    </row>
    <row r="338" spans="41:45" ht="14.25" customHeight="1">
      <c r="AO338" s="265">
        <v>571</v>
      </c>
      <c r="AP338" s="268" t="s">
        <v>633</v>
      </c>
      <c r="AQ338" s="268" t="s">
        <v>635</v>
      </c>
      <c r="AR338" s="268" t="s">
        <v>140</v>
      </c>
      <c r="AS338" s="268">
        <v>4</v>
      </c>
    </row>
    <row r="339" spans="41:45" ht="14.25" customHeight="1">
      <c r="AO339" s="266">
        <v>572</v>
      </c>
      <c r="AP339" s="269" t="s">
        <v>634</v>
      </c>
      <c r="AQ339" s="269">
        <v>1087</v>
      </c>
      <c r="AR339" s="269" t="s">
        <v>175</v>
      </c>
      <c r="AS339" s="269" t="s">
        <v>261</v>
      </c>
    </row>
    <row r="340" spans="41:45" ht="14.25" customHeight="1">
      <c r="AO340" s="266">
        <v>573</v>
      </c>
      <c r="AP340" s="269" t="s">
        <v>141</v>
      </c>
      <c r="AQ340" s="269">
        <v>2</v>
      </c>
      <c r="AR340" s="269">
        <v>109865</v>
      </c>
      <c r="AS340" s="269" t="s">
        <v>636</v>
      </c>
    </row>
    <row r="341" spans="41:45" ht="14.25" customHeight="1">
      <c r="AO341" s="266">
        <v>574</v>
      </c>
      <c r="AP341" s="269" t="s">
        <v>205</v>
      </c>
      <c r="AQ341" s="269" t="s">
        <v>337</v>
      </c>
      <c r="AR341" s="269" t="s">
        <v>142</v>
      </c>
      <c r="AS341" s="269" t="s">
        <v>637</v>
      </c>
    </row>
    <row r="342" spans="41:45" ht="14.25" customHeight="1">
      <c r="AO342" s="266">
        <v>575</v>
      </c>
      <c r="AP342" s="271" t="s">
        <v>928</v>
      </c>
      <c r="AQ342" s="271" t="s">
        <v>929</v>
      </c>
      <c r="AR342" s="271" t="s">
        <v>928</v>
      </c>
      <c r="AS342" s="271" t="s">
        <v>929</v>
      </c>
    </row>
    <row r="343" spans="41:45" ht="14.25" customHeight="1">
      <c r="AO343" s="267">
        <v>576</v>
      </c>
      <c r="AP343" s="270" t="s">
        <v>110</v>
      </c>
      <c r="AQ343" s="270"/>
      <c r="AR343" s="270" t="s">
        <v>21</v>
      </c>
      <c r="AS343" s="270">
        <v>120</v>
      </c>
    </row>
    <row r="344" spans="41:45" ht="14.25" customHeight="1">
      <c r="AO344" s="265">
        <v>581</v>
      </c>
      <c r="AP344" s="268" t="s">
        <v>205</v>
      </c>
      <c r="AQ344" s="268" t="s">
        <v>436</v>
      </c>
      <c r="AR344" s="268">
        <v>9</v>
      </c>
      <c r="AS344" s="268" t="s">
        <v>270</v>
      </c>
    </row>
    <row r="345" spans="41:45" ht="14.25" customHeight="1">
      <c r="AO345" s="266">
        <v>582</v>
      </c>
      <c r="AP345" s="269">
        <v>53</v>
      </c>
      <c r="AQ345" s="269" t="s">
        <v>294</v>
      </c>
      <c r="AR345" s="269" t="s">
        <v>639</v>
      </c>
      <c r="AS345" s="269" t="s">
        <v>327</v>
      </c>
    </row>
    <row r="346" spans="41:45" ht="14.25" customHeight="1">
      <c r="AO346" s="266">
        <v>583</v>
      </c>
      <c r="AP346" s="269" t="s">
        <v>638</v>
      </c>
      <c r="AQ346" s="269" t="s">
        <v>184</v>
      </c>
      <c r="AR346" s="269">
        <v>52</v>
      </c>
      <c r="AS346" s="269" t="s">
        <v>233</v>
      </c>
    </row>
    <row r="347" spans="41:45" ht="14.25" customHeight="1">
      <c r="AO347" s="266">
        <v>584</v>
      </c>
      <c r="AP347" s="269" t="s">
        <v>114</v>
      </c>
      <c r="AQ347" s="269">
        <v>63</v>
      </c>
      <c r="AR347" s="269" t="s">
        <v>504</v>
      </c>
      <c r="AS347" s="269" t="s">
        <v>542</v>
      </c>
    </row>
    <row r="348" spans="41:45" ht="14.25" customHeight="1">
      <c r="AO348" s="266">
        <v>585</v>
      </c>
      <c r="AP348" s="271" t="s">
        <v>930</v>
      </c>
      <c r="AQ348" s="271" t="s">
        <v>931</v>
      </c>
      <c r="AR348" s="271" t="s">
        <v>930</v>
      </c>
      <c r="AS348" s="271" t="s">
        <v>931</v>
      </c>
    </row>
    <row r="349" spans="41:45" ht="14.25" customHeight="1">
      <c r="AO349" s="267">
        <v>586</v>
      </c>
      <c r="AP349" s="270" t="s">
        <v>286</v>
      </c>
      <c r="AQ349" s="270"/>
      <c r="AR349" s="270" t="s">
        <v>23</v>
      </c>
      <c r="AS349" s="270">
        <v>-620</v>
      </c>
    </row>
    <row r="350" spans="41:45" ht="14.25" customHeight="1">
      <c r="AO350" s="265">
        <v>591</v>
      </c>
      <c r="AP350" s="268" t="s">
        <v>379</v>
      </c>
      <c r="AQ350" s="268">
        <v>976</v>
      </c>
      <c r="AR350" s="268">
        <v>432</v>
      </c>
      <c r="AS350" s="268" t="s">
        <v>359</v>
      </c>
    </row>
    <row r="351" spans="41:45" ht="14.25" customHeight="1">
      <c r="AO351" s="266">
        <v>592</v>
      </c>
      <c r="AP351" s="269" t="s">
        <v>210</v>
      </c>
      <c r="AQ351" s="269" t="s">
        <v>641</v>
      </c>
      <c r="AR351" s="269" t="s">
        <v>177</v>
      </c>
      <c r="AS351" s="269">
        <v>53</v>
      </c>
    </row>
    <row r="352" spans="41:45" ht="14.25" customHeight="1">
      <c r="AO352" s="266">
        <v>593</v>
      </c>
      <c r="AP352" s="269" t="s">
        <v>147</v>
      </c>
      <c r="AQ352" s="269" t="s">
        <v>231</v>
      </c>
      <c r="AR352" s="269">
        <v>6432</v>
      </c>
      <c r="AS352" s="269" t="s">
        <v>220</v>
      </c>
    </row>
    <row r="353" spans="41:45" ht="14.25" customHeight="1">
      <c r="AO353" s="266">
        <v>594</v>
      </c>
      <c r="AP353" s="269" t="s">
        <v>640</v>
      </c>
      <c r="AQ353" s="269" t="s">
        <v>148</v>
      </c>
      <c r="AR353" s="269" t="s">
        <v>202</v>
      </c>
      <c r="AS353" s="269">
        <v>864</v>
      </c>
    </row>
    <row r="354" spans="41:45" ht="14.25" customHeight="1">
      <c r="AO354" s="266">
        <v>595</v>
      </c>
      <c r="AP354" s="271" t="s">
        <v>932</v>
      </c>
      <c r="AQ354" s="271" t="s">
        <v>933</v>
      </c>
      <c r="AR354" s="271" t="s">
        <v>932</v>
      </c>
      <c r="AS354" s="271" t="s">
        <v>933</v>
      </c>
    </row>
    <row r="355" spans="41:45" ht="14.25" customHeight="1">
      <c r="AO355" s="267">
        <v>596</v>
      </c>
      <c r="AP355" s="270" t="s">
        <v>151</v>
      </c>
      <c r="AQ355" s="270"/>
      <c r="AR355" s="270" t="s">
        <v>20</v>
      </c>
      <c r="AS355" s="270">
        <v>400</v>
      </c>
    </row>
    <row r="356" spans="41:45" ht="14.25" customHeight="1">
      <c r="AO356" s="265">
        <v>601</v>
      </c>
      <c r="AP356" s="268">
        <v>6</v>
      </c>
      <c r="AQ356" s="268" t="s">
        <v>643</v>
      </c>
      <c r="AR356" s="268" t="s">
        <v>594</v>
      </c>
      <c r="AS356" s="268" t="s">
        <v>90</v>
      </c>
    </row>
    <row r="357" spans="41:45" ht="14.25" customHeight="1">
      <c r="AO357" s="266">
        <v>602</v>
      </c>
      <c r="AP357" s="269">
        <v>432</v>
      </c>
      <c r="AQ357" s="269" t="s">
        <v>111</v>
      </c>
      <c r="AR357" s="269" t="s">
        <v>590</v>
      </c>
      <c r="AS357" s="269" t="s">
        <v>644</v>
      </c>
    </row>
    <row r="358" spans="41:45" ht="14.25" customHeight="1">
      <c r="AO358" s="266">
        <v>603</v>
      </c>
      <c r="AP358" s="269" t="s">
        <v>642</v>
      </c>
      <c r="AQ358" s="269" t="s">
        <v>600</v>
      </c>
      <c r="AR358" s="269" t="s">
        <v>272</v>
      </c>
      <c r="AS358" s="269" t="s">
        <v>221</v>
      </c>
    </row>
    <row r="359" spans="41:45" ht="14.25" customHeight="1">
      <c r="AO359" s="266">
        <v>604</v>
      </c>
      <c r="AP359" s="269" t="s">
        <v>361</v>
      </c>
      <c r="AQ359" s="269">
        <v>3</v>
      </c>
      <c r="AR359" s="269" t="s">
        <v>141</v>
      </c>
      <c r="AS359" s="269" t="s">
        <v>645</v>
      </c>
    </row>
    <row r="360" spans="41:45" ht="14.25" customHeight="1">
      <c r="AO360" s="266">
        <v>605</v>
      </c>
      <c r="AP360" s="271" t="s">
        <v>934</v>
      </c>
      <c r="AQ360" s="271" t="s">
        <v>935</v>
      </c>
      <c r="AR360" s="271" t="s">
        <v>934</v>
      </c>
      <c r="AS360" s="271" t="s">
        <v>935</v>
      </c>
    </row>
    <row r="361" spans="41:45" ht="14.25" customHeight="1">
      <c r="AO361" s="267">
        <v>606</v>
      </c>
      <c r="AP361" s="270" t="s">
        <v>286</v>
      </c>
      <c r="AQ361" s="270"/>
      <c r="AR361" s="270" t="s">
        <v>22</v>
      </c>
      <c r="AS361" s="270">
        <v>-420</v>
      </c>
    </row>
    <row r="362" spans="41:45" ht="14.25" customHeight="1">
      <c r="AO362" s="265">
        <v>611</v>
      </c>
      <c r="AP362" s="268" t="s">
        <v>149</v>
      </c>
      <c r="AQ362" s="268" t="s">
        <v>646</v>
      </c>
      <c r="AR362" s="268" t="s">
        <v>648</v>
      </c>
      <c r="AS362" s="268" t="s">
        <v>105</v>
      </c>
    </row>
    <row r="363" spans="41:45" ht="14.25" customHeight="1">
      <c r="AO363" s="266">
        <v>612</v>
      </c>
      <c r="AP363" s="269">
        <v>542</v>
      </c>
      <c r="AQ363" s="269" t="s">
        <v>647</v>
      </c>
      <c r="AR363" s="269" t="s">
        <v>395</v>
      </c>
      <c r="AS363" s="269" t="s">
        <v>102</v>
      </c>
    </row>
    <row r="364" spans="41:45" ht="14.25" customHeight="1">
      <c r="AO364" s="266">
        <v>613</v>
      </c>
      <c r="AP364" s="269" t="s">
        <v>93</v>
      </c>
      <c r="AQ364" s="269">
        <v>92</v>
      </c>
      <c r="AR364" s="269">
        <v>64</v>
      </c>
      <c r="AS364" s="269" t="s">
        <v>649</v>
      </c>
    </row>
    <row r="365" spans="41:45" ht="14.25" customHeight="1">
      <c r="AO365" s="266">
        <v>614</v>
      </c>
      <c r="AP365" s="269">
        <v>10843</v>
      </c>
      <c r="AQ365" s="269">
        <v>52</v>
      </c>
      <c r="AR365" s="269" t="s">
        <v>313</v>
      </c>
      <c r="AS365" s="269" t="s">
        <v>342</v>
      </c>
    </row>
    <row r="366" spans="41:45" ht="14.25" customHeight="1">
      <c r="AO366" s="266">
        <v>615</v>
      </c>
      <c r="AP366" s="271" t="s">
        <v>936</v>
      </c>
      <c r="AQ366" s="271" t="s">
        <v>937</v>
      </c>
      <c r="AR366" s="271" t="s">
        <v>938</v>
      </c>
      <c r="AS366" s="271" t="s">
        <v>937</v>
      </c>
    </row>
    <row r="367" spans="41:45" ht="14.25" customHeight="1">
      <c r="AO367" s="267">
        <v>616</v>
      </c>
      <c r="AP367" s="270" t="s">
        <v>151</v>
      </c>
      <c r="AQ367" s="270"/>
      <c r="AR367" s="270" t="s">
        <v>23</v>
      </c>
      <c r="AS367" s="270">
        <v>-630</v>
      </c>
    </row>
    <row r="368" spans="41:45" ht="14.25" customHeight="1">
      <c r="AO368" s="265">
        <v>621</v>
      </c>
      <c r="AP368" s="268" t="s">
        <v>524</v>
      </c>
      <c r="AQ368" s="268">
        <v>9</v>
      </c>
      <c r="AR368" s="268" t="s">
        <v>651</v>
      </c>
      <c r="AS368" s="268" t="s">
        <v>329</v>
      </c>
    </row>
    <row r="369" spans="41:45" ht="14.25" customHeight="1">
      <c r="AO369" s="266">
        <v>622</v>
      </c>
      <c r="AP369" s="269">
        <v>76</v>
      </c>
      <c r="AQ369" s="269" t="s">
        <v>650</v>
      </c>
      <c r="AR369" s="269" t="s">
        <v>605</v>
      </c>
      <c r="AS369" s="269" t="s">
        <v>105</v>
      </c>
    </row>
    <row r="370" spans="41:45" ht="14.25" customHeight="1">
      <c r="AO370" s="266">
        <v>623</v>
      </c>
      <c r="AP370" s="269">
        <v>97</v>
      </c>
      <c r="AQ370" s="269" t="s">
        <v>265</v>
      </c>
      <c r="AR370" s="269" t="s">
        <v>120</v>
      </c>
      <c r="AS370" s="269" t="s">
        <v>653</v>
      </c>
    </row>
    <row r="371" spans="41:45" ht="14.25" customHeight="1">
      <c r="AO371" s="266">
        <v>624</v>
      </c>
      <c r="AP371" s="269" t="s">
        <v>412</v>
      </c>
      <c r="AQ371" s="269" t="s">
        <v>440</v>
      </c>
      <c r="AR371" s="269" t="s">
        <v>652</v>
      </c>
      <c r="AS371" s="269">
        <v>987</v>
      </c>
    </row>
    <row r="372" spans="41:45" ht="14.25" customHeight="1">
      <c r="AO372" s="266">
        <v>625</v>
      </c>
      <c r="AP372" s="271" t="s">
        <v>939</v>
      </c>
      <c r="AQ372" s="271" t="s">
        <v>940</v>
      </c>
      <c r="AR372" s="271" t="s">
        <v>941</v>
      </c>
      <c r="AS372" s="271" t="s">
        <v>940</v>
      </c>
    </row>
    <row r="373" spans="41:45" ht="14.25" customHeight="1">
      <c r="AO373" s="267">
        <v>626</v>
      </c>
      <c r="AP373" s="270" t="s">
        <v>364</v>
      </c>
      <c r="AQ373" s="270"/>
      <c r="AR373" s="270" t="s">
        <v>23</v>
      </c>
      <c r="AS373" s="270">
        <v>-400</v>
      </c>
    </row>
    <row r="374" spans="41:45" ht="14.25" customHeight="1">
      <c r="AO374" s="265">
        <v>631</v>
      </c>
      <c r="AP374" s="268" t="s">
        <v>389</v>
      </c>
      <c r="AQ374" s="268" t="s">
        <v>655</v>
      </c>
      <c r="AR374" s="268" t="s">
        <v>279</v>
      </c>
      <c r="AS374" s="268">
        <v>102</v>
      </c>
    </row>
    <row r="375" spans="41:45" ht="14.25" customHeight="1">
      <c r="AO375" s="266">
        <v>632</v>
      </c>
      <c r="AP375" s="269" t="s">
        <v>654</v>
      </c>
      <c r="AQ375" s="269" t="s">
        <v>656</v>
      </c>
      <c r="AR375" s="269" t="s">
        <v>111</v>
      </c>
      <c r="AS375" s="269" t="s">
        <v>327</v>
      </c>
    </row>
    <row r="376" spans="41:45" ht="14.25" customHeight="1">
      <c r="AO376" s="266">
        <v>633</v>
      </c>
      <c r="AP376" s="269" t="s">
        <v>295</v>
      </c>
      <c r="AQ376" s="269">
        <v>84</v>
      </c>
      <c r="AR376" s="269">
        <v>10965</v>
      </c>
      <c r="AS376" s="269" t="s">
        <v>657</v>
      </c>
    </row>
    <row r="377" spans="41:45" ht="14.25" customHeight="1">
      <c r="AO377" s="266">
        <v>634</v>
      </c>
      <c r="AP377" s="269" t="s">
        <v>230</v>
      </c>
      <c r="AQ377" s="269" t="s">
        <v>556</v>
      </c>
      <c r="AR377" s="269">
        <v>9863</v>
      </c>
      <c r="AS377" s="269">
        <v>1052</v>
      </c>
    </row>
    <row r="378" spans="41:45" ht="14.25" customHeight="1">
      <c r="AO378" s="266">
        <v>635</v>
      </c>
      <c r="AP378" s="271" t="s">
        <v>942</v>
      </c>
      <c r="AQ378" s="271" t="s">
        <v>943</v>
      </c>
      <c r="AR378" s="271" t="s">
        <v>942</v>
      </c>
      <c r="AS378" s="271" t="s">
        <v>943</v>
      </c>
    </row>
    <row r="379" spans="41:45" ht="14.25" customHeight="1">
      <c r="AO379" s="267">
        <v>636</v>
      </c>
      <c r="AP379" s="270" t="s">
        <v>151</v>
      </c>
      <c r="AQ379" s="270"/>
      <c r="AR379" s="270" t="s">
        <v>22</v>
      </c>
      <c r="AS379" s="270">
        <v>-430</v>
      </c>
    </row>
    <row r="380" spans="41:45" ht="14.25" customHeight="1">
      <c r="AO380" s="265">
        <v>641</v>
      </c>
      <c r="AP380" s="268" t="s">
        <v>658</v>
      </c>
      <c r="AQ380" s="268">
        <v>106</v>
      </c>
      <c r="AR380" s="268" t="s">
        <v>659</v>
      </c>
      <c r="AS380" s="268" t="s">
        <v>260</v>
      </c>
    </row>
    <row r="381" spans="41:45" ht="14.25" customHeight="1">
      <c r="AO381" s="266">
        <v>642</v>
      </c>
      <c r="AP381" s="269" t="s">
        <v>115</v>
      </c>
      <c r="AQ381" s="269" t="s">
        <v>330</v>
      </c>
      <c r="AR381" s="269">
        <v>843</v>
      </c>
      <c r="AS381" s="269" t="s">
        <v>660</v>
      </c>
    </row>
    <row r="382" spans="41:45" ht="14.25" customHeight="1">
      <c r="AO382" s="266">
        <v>643</v>
      </c>
      <c r="AP382" s="269" t="s">
        <v>246</v>
      </c>
      <c r="AQ382" s="269" t="s">
        <v>136</v>
      </c>
      <c r="AR382" s="269" t="s">
        <v>226</v>
      </c>
      <c r="AS382" s="269">
        <v>7653</v>
      </c>
    </row>
    <row r="383" spans="41:45" ht="14.25" customHeight="1">
      <c r="AO383" s="266">
        <v>644</v>
      </c>
      <c r="AP383" s="269" t="s">
        <v>383</v>
      </c>
      <c r="AQ383" s="269" t="s">
        <v>380</v>
      </c>
      <c r="AR383" s="269" t="s">
        <v>201</v>
      </c>
      <c r="AS383" s="269" t="s">
        <v>147</v>
      </c>
    </row>
    <row r="384" spans="41:45" ht="14.25" customHeight="1">
      <c r="AO384" s="266">
        <v>645</v>
      </c>
      <c r="AP384" s="271" t="s">
        <v>944</v>
      </c>
      <c r="AQ384" s="271" t="s">
        <v>945</v>
      </c>
      <c r="AR384" s="271" t="s">
        <v>944</v>
      </c>
      <c r="AS384" s="271" t="s">
        <v>945</v>
      </c>
    </row>
    <row r="385" spans="41:45" ht="14.25" customHeight="1">
      <c r="AO385" s="267">
        <v>646</v>
      </c>
      <c r="AP385" s="270" t="s">
        <v>286</v>
      </c>
      <c r="AQ385" s="270" t="s">
        <v>109</v>
      </c>
      <c r="AR385" s="270" t="s">
        <v>20</v>
      </c>
      <c r="AS385" s="270">
        <v>-500</v>
      </c>
    </row>
    <row r="386" spans="41:45" ht="14.25" customHeight="1">
      <c r="AO386" s="265">
        <v>651</v>
      </c>
      <c r="AP386" s="268" t="s">
        <v>373</v>
      </c>
      <c r="AQ386" s="268" t="s">
        <v>98</v>
      </c>
      <c r="AR386" s="268" t="s">
        <v>299</v>
      </c>
      <c r="AS386" s="268" t="s">
        <v>223</v>
      </c>
    </row>
    <row r="387" spans="41:45" ht="14.25" customHeight="1">
      <c r="AO387" s="266">
        <v>652</v>
      </c>
      <c r="AP387" s="269" t="s">
        <v>89</v>
      </c>
      <c r="AQ387" s="269">
        <v>52</v>
      </c>
      <c r="AR387" s="269" t="s">
        <v>452</v>
      </c>
      <c r="AS387" s="269" t="s">
        <v>663</v>
      </c>
    </row>
    <row r="388" spans="41:45" ht="14.25" customHeight="1">
      <c r="AO388" s="266">
        <v>653</v>
      </c>
      <c r="AP388" s="269" t="s">
        <v>102</v>
      </c>
      <c r="AQ388" s="269" t="s">
        <v>662</v>
      </c>
      <c r="AR388" s="269" t="s">
        <v>330</v>
      </c>
      <c r="AS388" s="269">
        <v>1074</v>
      </c>
    </row>
    <row r="389" spans="41:45" ht="14.25" customHeight="1">
      <c r="AO389" s="266">
        <v>654</v>
      </c>
      <c r="AP389" s="269" t="s">
        <v>661</v>
      </c>
      <c r="AQ389" s="269">
        <v>1083</v>
      </c>
      <c r="AR389" s="269" t="s">
        <v>161</v>
      </c>
      <c r="AS389" s="269" t="s">
        <v>519</v>
      </c>
    </row>
    <row r="390" spans="41:45" ht="14.25" customHeight="1">
      <c r="AO390" s="266">
        <v>655</v>
      </c>
      <c r="AP390" s="271" t="s">
        <v>946</v>
      </c>
      <c r="AQ390" s="271" t="s">
        <v>947</v>
      </c>
      <c r="AR390" s="271" t="s">
        <v>948</v>
      </c>
      <c r="AS390" s="271" t="s">
        <v>947</v>
      </c>
    </row>
    <row r="391" spans="41:45" ht="14.25" customHeight="1">
      <c r="AO391" s="267">
        <v>656</v>
      </c>
      <c r="AP391" s="270" t="s">
        <v>286</v>
      </c>
      <c r="AQ391" s="270"/>
      <c r="AR391" s="270" t="s">
        <v>21</v>
      </c>
      <c r="AS391" s="270">
        <v>420</v>
      </c>
    </row>
    <row r="392" spans="41:45" ht="14.25" customHeight="1">
      <c r="AO392" s="265">
        <v>661</v>
      </c>
      <c r="AP392" s="268">
        <v>10752</v>
      </c>
      <c r="AQ392" s="268" t="s">
        <v>664</v>
      </c>
      <c r="AR392" s="268">
        <v>96</v>
      </c>
      <c r="AS392" s="268">
        <v>84</v>
      </c>
    </row>
    <row r="393" spans="41:45" ht="14.25" customHeight="1">
      <c r="AO393" s="266">
        <v>662</v>
      </c>
      <c r="AP393" s="269">
        <v>94</v>
      </c>
      <c r="AQ393" s="269" t="s">
        <v>155</v>
      </c>
      <c r="AR393" s="269">
        <v>8</v>
      </c>
      <c r="AS393" s="269" t="s">
        <v>544</v>
      </c>
    </row>
    <row r="394" spans="41:45" ht="14.25" customHeight="1">
      <c r="AO394" s="266">
        <v>663</v>
      </c>
      <c r="AP394" s="269" t="s">
        <v>331</v>
      </c>
      <c r="AQ394" s="269">
        <v>87</v>
      </c>
      <c r="AR394" s="269" t="s">
        <v>665</v>
      </c>
      <c r="AS394" s="269" t="s">
        <v>127</v>
      </c>
    </row>
    <row r="395" spans="41:45" ht="14.25" customHeight="1">
      <c r="AO395" s="266">
        <v>664</v>
      </c>
      <c r="AP395" s="269" t="s">
        <v>257</v>
      </c>
      <c r="AQ395" s="269">
        <v>85</v>
      </c>
      <c r="AR395" s="269" t="s">
        <v>625</v>
      </c>
      <c r="AS395" s="269" t="s">
        <v>234</v>
      </c>
    </row>
    <row r="396" spans="41:45" ht="14.25" customHeight="1">
      <c r="AO396" s="266">
        <v>665</v>
      </c>
      <c r="AP396" s="271" t="s">
        <v>949</v>
      </c>
      <c r="AQ396" s="271" t="s">
        <v>950</v>
      </c>
      <c r="AR396" s="271" t="s">
        <v>949</v>
      </c>
      <c r="AS396" s="271" t="s">
        <v>950</v>
      </c>
    </row>
    <row r="397" spans="41:45" ht="14.25" customHeight="1">
      <c r="AO397" s="267">
        <v>666</v>
      </c>
      <c r="AP397" s="270" t="s">
        <v>107</v>
      </c>
      <c r="AQ397" s="270"/>
      <c r="AR397" s="270" t="s">
        <v>23</v>
      </c>
      <c r="AS397" s="270">
        <v>-450</v>
      </c>
    </row>
    <row r="398" spans="41:45" ht="14.25" customHeight="1">
      <c r="AO398" s="265">
        <v>671</v>
      </c>
      <c r="AP398" s="268" t="s">
        <v>666</v>
      </c>
      <c r="AQ398" s="268" t="s">
        <v>667</v>
      </c>
      <c r="AR398" s="268">
        <v>10853</v>
      </c>
      <c r="AS398" s="268" t="s">
        <v>519</v>
      </c>
    </row>
    <row r="399" spans="41:45" ht="14.25" customHeight="1">
      <c r="AO399" s="266">
        <v>672</v>
      </c>
      <c r="AP399" s="269" t="s">
        <v>196</v>
      </c>
      <c r="AQ399" s="269" t="s">
        <v>300</v>
      </c>
      <c r="AR399" s="269" t="s">
        <v>221</v>
      </c>
      <c r="AS399" s="269">
        <v>3</v>
      </c>
    </row>
    <row r="400" spans="41:45" ht="14.25" customHeight="1">
      <c r="AO400" s="266">
        <v>673</v>
      </c>
      <c r="AP400" s="269" t="s">
        <v>86</v>
      </c>
      <c r="AQ400" s="269" t="s">
        <v>511</v>
      </c>
      <c r="AR400" s="269">
        <v>107532</v>
      </c>
      <c r="AS400" s="269" t="s">
        <v>205</v>
      </c>
    </row>
    <row r="401" spans="41:45" ht="14.25" customHeight="1">
      <c r="AO401" s="266">
        <v>674</v>
      </c>
      <c r="AP401" s="269">
        <v>7</v>
      </c>
      <c r="AQ401" s="269">
        <v>5</v>
      </c>
      <c r="AR401" s="269">
        <v>432</v>
      </c>
      <c r="AS401" s="269" t="s">
        <v>668</v>
      </c>
    </row>
    <row r="402" spans="41:45" ht="14.25" customHeight="1">
      <c r="AO402" s="266">
        <v>675</v>
      </c>
      <c r="AP402" s="271" t="s">
        <v>951</v>
      </c>
      <c r="AQ402" s="271" t="s">
        <v>952</v>
      </c>
      <c r="AR402" s="271" t="s">
        <v>951</v>
      </c>
      <c r="AS402" s="271" t="s">
        <v>953</v>
      </c>
    </row>
    <row r="403" spans="41:45" ht="14.25" customHeight="1">
      <c r="AO403" s="267">
        <v>676</v>
      </c>
      <c r="AP403" s="270" t="s">
        <v>189</v>
      </c>
      <c r="AQ403" s="270"/>
      <c r="AR403" s="270" t="s">
        <v>23</v>
      </c>
      <c r="AS403" s="270">
        <v>-660</v>
      </c>
    </row>
    <row r="404" spans="41:45" ht="14.25" customHeight="1">
      <c r="AO404" s="265">
        <v>681</v>
      </c>
      <c r="AP404" s="268" t="s">
        <v>97</v>
      </c>
      <c r="AQ404" s="268">
        <v>8752</v>
      </c>
      <c r="AR404" s="268" t="s">
        <v>236</v>
      </c>
      <c r="AS404" s="268" t="s">
        <v>672</v>
      </c>
    </row>
    <row r="405" spans="41:45" ht="14.25" customHeight="1">
      <c r="AO405" s="266">
        <v>682</v>
      </c>
      <c r="AP405" s="269">
        <v>1076</v>
      </c>
      <c r="AQ405" s="269" t="s">
        <v>556</v>
      </c>
      <c r="AR405" s="269" t="s">
        <v>671</v>
      </c>
      <c r="AS405" s="269">
        <v>985</v>
      </c>
    </row>
    <row r="406" spans="41:45" ht="14.25" customHeight="1">
      <c r="AO406" s="266">
        <v>683</v>
      </c>
      <c r="AP406" s="269" t="s">
        <v>669</v>
      </c>
      <c r="AQ406" s="269">
        <v>97</v>
      </c>
      <c r="AR406" s="269" t="s">
        <v>182</v>
      </c>
      <c r="AS406" s="269">
        <v>82</v>
      </c>
    </row>
    <row r="407" spans="41:45" ht="14.25" customHeight="1">
      <c r="AO407" s="266">
        <v>684</v>
      </c>
      <c r="AP407" s="269" t="s">
        <v>368</v>
      </c>
      <c r="AQ407" s="269" t="s">
        <v>670</v>
      </c>
      <c r="AR407" s="269">
        <v>52</v>
      </c>
      <c r="AS407" s="269" t="s">
        <v>181</v>
      </c>
    </row>
    <row r="408" spans="41:45" ht="14.25" customHeight="1">
      <c r="AO408" s="266">
        <v>685</v>
      </c>
      <c r="AP408" s="271" t="s">
        <v>954</v>
      </c>
      <c r="AQ408" s="271" t="s">
        <v>955</v>
      </c>
      <c r="AR408" s="271" t="s">
        <v>954</v>
      </c>
      <c r="AS408" s="271" t="s">
        <v>956</v>
      </c>
    </row>
    <row r="409" spans="41:45" ht="14.25" customHeight="1">
      <c r="AO409" s="267">
        <v>686</v>
      </c>
      <c r="AP409" s="270" t="s">
        <v>286</v>
      </c>
      <c r="AQ409" s="270"/>
      <c r="AR409" s="270" t="s">
        <v>23</v>
      </c>
      <c r="AS409" s="270">
        <v>-620</v>
      </c>
    </row>
    <row r="410" spans="41:45" ht="14.25" customHeight="1">
      <c r="AO410" s="265">
        <v>691</v>
      </c>
      <c r="AP410" s="268" t="s">
        <v>673</v>
      </c>
      <c r="AQ410" s="268">
        <v>54</v>
      </c>
      <c r="AR410" s="268">
        <v>762</v>
      </c>
      <c r="AS410" s="268" t="s">
        <v>677</v>
      </c>
    </row>
    <row r="411" spans="41:45" ht="14.25" customHeight="1">
      <c r="AO411" s="266">
        <v>692</v>
      </c>
      <c r="AP411" s="269">
        <v>9854</v>
      </c>
      <c r="AQ411" s="269" t="s">
        <v>79</v>
      </c>
      <c r="AR411" s="269" t="s">
        <v>676</v>
      </c>
      <c r="AS411" s="269" t="s">
        <v>120</v>
      </c>
    </row>
    <row r="412" spans="41:45" ht="14.25" customHeight="1">
      <c r="AO412" s="266">
        <v>693</v>
      </c>
      <c r="AP412" s="269">
        <v>84</v>
      </c>
      <c r="AQ412" s="269" t="s">
        <v>675</v>
      </c>
      <c r="AR412" s="269" t="s">
        <v>221</v>
      </c>
      <c r="AS412" s="269" t="s">
        <v>678</v>
      </c>
    </row>
    <row r="413" spans="41:45" ht="14.25" customHeight="1">
      <c r="AO413" s="266">
        <v>694</v>
      </c>
      <c r="AP413" s="269" t="s">
        <v>674</v>
      </c>
      <c r="AQ413" s="269" t="s">
        <v>540</v>
      </c>
      <c r="AR413" s="269">
        <v>10742</v>
      </c>
      <c r="AS413" s="269">
        <v>9</v>
      </c>
    </row>
    <row r="414" spans="41:45" ht="14.25" customHeight="1">
      <c r="AO414" s="266">
        <v>695</v>
      </c>
      <c r="AP414" s="271" t="s">
        <v>957</v>
      </c>
      <c r="AQ414" s="271" t="s">
        <v>958</v>
      </c>
      <c r="AR414" s="271" t="s">
        <v>957</v>
      </c>
      <c r="AS414" s="271" t="s">
        <v>958</v>
      </c>
    </row>
    <row r="415" spans="41:45" ht="14.25" customHeight="1">
      <c r="AO415" s="267">
        <v>696</v>
      </c>
      <c r="AP415" s="270" t="s">
        <v>151</v>
      </c>
      <c r="AQ415" s="270"/>
      <c r="AR415" s="270" t="s">
        <v>23</v>
      </c>
      <c r="AS415" s="270">
        <v>-400</v>
      </c>
    </row>
    <row r="416" spans="41:45" ht="14.25" customHeight="1">
      <c r="AO416" s="265">
        <v>701</v>
      </c>
      <c r="AP416" s="268" t="s">
        <v>298</v>
      </c>
      <c r="AQ416" s="268" t="s">
        <v>563</v>
      </c>
      <c r="AR416" s="268" t="s">
        <v>183</v>
      </c>
      <c r="AS416" s="268">
        <v>94</v>
      </c>
    </row>
    <row r="417" spans="41:45" ht="14.25" customHeight="1">
      <c r="AO417" s="266">
        <v>702</v>
      </c>
      <c r="AP417" s="269" t="s">
        <v>679</v>
      </c>
      <c r="AQ417" s="269">
        <v>984</v>
      </c>
      <c r="AR417" s="269" t="s">
        <v>673</v>
      </c>
      <c r="AS417" s="269">
        <v>65</v>
      </c>
    </row>
    <row r="418" spans="41:45" ht="14.25" customHeight="1">
      <c r="AO418" s="266">
        <v>703</v>
      </c>
      <c r="AP418" s="269">
        <v>9</v>
      </c>
      <c r="AQ418" s="269" t="s">
        <v>252</v>
      </c>
      <c r="AR418" s="269">
        <v>87652</v>
      </c>
      <c r="AS418" s="269" t="s">
        <v>682</v>
      </c>
    </row>
    <row r="419" spans="41:45" ht="14.25" customHeight="1">
      <c r="AO419" s="266">
        <v>704</v>
      </c>
      <c r="AP419" s="269" t="s">
        <v>680</v>
      </c>
      <c r="AQ419" s="269" t="s">
        <v>681</v>
      </c>
      <c r="AR419" s="269">
        <v>7</v>
      </c>
      <c r="AS419" s="269" t="s">
        <v>304</v>
      </c>
    </row>
    <row r="420" spans="41:45" ht="14.25" customHeight="1">
      <c r="AO420" s="266">
        <v>705</v>
      </c>
      <c r="AP420" s="271" t="s">
        <v>959</v>
      </c>
      <c r="AQ420" s="271" t="s">
        <v>960</v>
      </c>
      <c r="AR420" s="271" t="s">
        <v>959</v>
      </c>
      <c r="AS420" s="271" t="s">
        <v>960</v>
      </c>
    </row>
    <row r="421" spans="41:45" ht="14.25" customHeight="1">
      <c r="AO421" s="267">
        <v>706</v>
      </c>
      <c r="AP421" s="270" t="s">
        <v>129</v>
      </c>
      <c r="AQ421" s="270"/>
      <c r="AR421" s="270" t="s">
        <v>20</v>
      </c>
      <c r="AS421" s="270">
        <v>140</v>
      </c>
    </row>
    <row r="422" spans="41:45" ht="14.25" customHeight="1">
      <c r="AO422" s="265">
        <v>711</v>
      </c>
      <c r="AP422" s="268" t="s">
        <v>242</v>
      </c>
      <c r="AQ422" s="268" t="s">
        <v>684</v>
      </c>
      <c r="AR422" s="268" t="s">
        <v>686</v>
      </c>
      <c r="AS422" s="268">
        <v>7</v>
      </c>
    </row>
    <row r="423" spans="41:45" ht="14.25" customHeight="1">
      <c r="AO423" s="266">
        <v>712</v>
      </c>
      <c r="AP423" s="269" t="s">
        <v>683</v>
      </c>
      <c r="AQ423" s="269">
        <v>86</v>
      </c>
      <c r="AR423" s="269" t="s">
        <v>221</v>
      </c>
      <c r="AS423" s="269" t="s">
        <v>688</v>
      </c>
    </row>
    <row r="424" spans="41:45" ht="14.25" customHeight="1">
      <c r="AO424" s="266">
        <v>713</v>
      </c>
      <c r="AP424" s="269" t="s">
        <v>484</v>
      </c>
      <c r="AQ424" s="269" t="s">
        <v>685</v>
      </c>
      <c r="AR424" s="269">
        <v>74</v>
      </c>
      <c r="AS424" s="269" t="s">
        <v>689</v>
      </c>
    </row>
    <row r="425" spans="41:45" ht="14.25" customHeight="1">
      <c r="AO425" s="266">
        <v>714</v>
      </c>
      <c r="AP425" s="269">
        <v>875</v>
      </c>
      <c r="AQ425" s="269" t="s">
        <v>128</v>
      </c>
      <c r="AR425" s="269" t="s">
        <v>687</v>
      </c>
      <c r="AS425" s="269" t="s">
        <v>327</v>
      </c>
    </row>
    <row r="426" spans="41:45" ht="14.25" customHeight="1">
      <c r="AO426" s="266">
        <v>715</v>
      </c>
      <c r="AP426" s="271" t="s">
        <v>961</v>
      </c>
      <c r="AQ426" s="271" t="s">
        <v>962</v>
      </c>
      <c r="AR426" s="271" t="s">
        <v>961</v>
      </c>
      <c r="AS426" s="271" t="s">
        <v>962</v>
      </c>
    </row>
    <row r="427" spans="41:45" ht="14.25" customHeight="1">
      <c r="AO427" s="267">
        <v>716</v>
      </c>
      <c r="AP427" s="270" t="s">
        <v>130</v>
      </c>
      <c r="AQ427" s="270"/>
      <c r="AR427" s="270" t="s">
        <v>21</v>
      </c>
      <c r="AS427" s="270">
        <v>140</v>
      </c>
    </row>
    <row r="428" spans="41:45" ht="14.25" customHeight="1">
      <c r="AO428" s="265">
        <v>721</v>
      </c>
      <c r="AP428" s="268" t="s">
        <v>158</v>
      </c>
      <c r="AQ428" s="268">
        <v>10965</v>
      </c>
      <c r="AR428" s="268" t="s">
        <v>147</v>
      </c>
      <c r="AS428" s="268" t="s">
        <v>691</v>
      </c>
    </row>
    <row r="429" spans="41:45" ht="14.25" customHeight="1">
      <c r="AO429" s="266">
        <v>722</v>
      </c>
      <c r="AP429" s="269" t="s">
        <v>112</v>
      </c>
      <c r="AQ429" s="269" t="s">
        <v>383</v>
      </c>
      <c r="AR429" s="269">
        <v>10742</v>
      </c>
      <c r="AS429" s="269" t="s">
        <v>692</v>
      </c>
    </row>
    <row r="430" spans="41:45" ht="14.25" customHeight="1">
      <c r="AO430" s="266">
        <v>723</v>
      </c>
      <c r="AP430" s="269">
        <v>832</v>
      </c>
      <c r="AQ430" s="269">
        <v>96</v>
      </c>
      <c r="AR430" s="269" t="s">
        <v>324</v>
      </c>
      <c r="AS430" s="269" t="s">
        <v>693</v>
      </c>
    </row>
    <row r="431" spans="41:45" ht="14.25" customHeight="1">
      <c r="AO431" s="266">
        <v>724</v>
      </c>
      <c r="AP431" s="269" t="s">
        <v>690</v>
      </c>
      <c r="AQ431" s="269" t="s">
        <v>500</v>
      </c>
      <c r="AR431" s="269" t="s">
        <v>347</v>
      </c>
      <c r="AS431" s="269" t="s">
        <v>97</v>
      </c>
    </row>
    <row r="432" spans="41:45" ht="14.25" customHeight="1">
      <c r="AO432" s="266">
        <v>725</v>
      </c>
      <c r="AP432" s="271" t="s">
        <v>963</v>
      </c>
      <c r="AQ432" s="271" t="s">
        <v>964</v>
      </c>
      <c r="AR432" s="271" t="s">
        <v>963</v>
      </c>
      <c r="AS432" s="271" t="s">
        <v>964</v>
      </c>
    </row>
    <row r="433" spans="41:45" ht="14.25" customHeight="1">
      <c r="AO433" s="267">
        <v>726</v>
      </c>
      <c r="AP433" s="270" t="s">
        <v>107</v>
      </c>
      <c r="AQ433" s="270"/>
      <c r="AR433" s="270" t="s">
        <v>23</v>
      </c>
      <c r="AS433" s="270">
        <v>-450</v>
      </c>
    </row>
    <row r="434" spans="41:45" ht="14.25" customHeight="1">
      <c r="AO434" s="265">
        <v>731</v>
      </c>
      <c r="AP434" s="268" t="s">
        <v>349</v>
      </c>
      <c r="AQ434" s="268" t="s">
        <v>324</v>
      </c>
      <c r="AR434" s="268">
        <v>10</v>
      </c>
      <c r="AS434" s="268" t="s">
        <v>698</v>
      </c>
    </row>
    <row r="435" spans="41:45" ht="14.25" customHeight="1">
      <c r="AO435" s="266">
        <v>732</v>
      </c>
      <c r="AP435" s="269" t="s">
        <v>694</v>
      </c>
      <c r="AQ435" s="269" t="s">
        <v>695</v>
      </c>
      <c r="AR435" s="269" t="s">
        <v>696</v>
      </c>
      <c r="AS435" s="271" t="s">
        <v>104</v>
      </c>
    </row>
    <row r="436" spans="41:45" ht="14.25" customHeight="1">
      <c r="AO436" s="266">
        <v>733</v>
      </c>
      <c r="AP436" s="269" t="s">
        <v>247</v>
      </c>
      <c r="AQ436" s="269" t="s">
        <v>153</v>
      </c>
      <c r="AR436" s="269">
        <v>932</v>
      </c>
      <c r="AS436" s="269" t="s">
        <v>699</v>
      </c>
    </row>
    <row r="437" spans="41:45" ht="14.25" customHeight="1">
      <c r="AO437" s="266">
        <v>734</v>
      </c>
      <c r="AP437" s="269" t="s">
        <v>234</v>
      </c>
      <c r="AQ437" s="269" t="s">
        <v>165</v>
      </c>
      <c r="AR437" s="269" t="s">
        <v>697</v>
      </c>
      <c r="AS437" s="269">
        <v>1082</v>
      </c>
    </row>
    <row r="438" spans="41:45" ht="14.25" customHeight="1">
      <c r="AO438" s="266">
        <v>735</v>
      </c>
      <c r="AP438" s="271" t="s">
        <v>965</v>
      </c>
      <c r="AQ438" s="271" t="s">
        <v>966</v>
      </c>
      <c r="AR438" s="271" t="s">
        <v>967</v>
      </c>
      <c r="AS438" s="271" t="s">
        <v>966</v>
      </c>
    </row>
    <row r="439" spans="41:45" ht="14.25" customHeight="1">
      <c r="AO439" s="267">
        <v>736</v>
      </c>
      <c r="AP439" s="270" t="s">
        <v>286</v>
      </c>
      <c r="AQ439" s="270"/>
      <c r="AR439" s="270" t="s">
        <v>23</v>
      </c>
      <c r="AS439" s="270">
        <v>-620</v>
      </c>
    </row>
    <row r="440" spans="41:45" ht="14.25" customHeight="1">
      <c r="AO440" s="265">
        <v>741</v>
      </c>
      <c r="AP440" s="268" t="s">
        <v>700</v>
      </c>
      <c r="AQ440" s="268" t="s">
        <v>247</v>
      </c>
      <c r="AR440" s="268" t="s">
        <v>82</v>
      </c>
      <c r="AS440" s="268" t="s">
        <v>153</v>
      </c>
    </row>
    <row r="441" spans="41:45" ht="14.25" customHeight="1">
      <c r="AO441" s="266">
        <v>742</v>
      </c>
      <c r="AP441" s="271" t="s">
        <v>104</v>
      </c>
      <c r="AQ441" s="269" t="s">
        <v>702</v>
      </c>
      <c r="AR441" s="269" t="s">
        <v>143</v>
      </c>
      <c r="AS441" s="269" t="s">
        <v>667</v>
      </c>
    </row>
    <row r="442" spans="41:45" ht="14.25" customHeight="1">
      <c r="AO442" s="266">
        <v>743</v>
      </c>
      <c r="AP442" s="269" t="s">
        <v>701</v>
      </c>
      <c r="AQ442" s="269">
        <v>74</v>
      </c>
      <c r="AR442" s="269" t="s">
        <v>381</v>
      </c>
      <c r="AS442" s="271" t="s">
        <v>104</v>
      </c>
    </row>
    <row r="443" spans="41:45" ht="14.25" customHeight="1">
      <c r="AO443" s="266">
        <v>744</v>
      </c>
      <c r="AP443" s="269" t="s">
        <v>205</v>
      </c>
      <c r="AQ443" s="269" t="s">
        <v>127</v>
      </c>
      <c r="AR443" s="269" t="s">
        <v>79</v>
      </c>
      <c r="AS443" s="269">
        <v>10987432</v>
      </c>
    </row>
    <row r="444" spans="41:45" ht="14.25" customHeight="1">
      <c r="AO444" s="266">
        <v>745</v>
      </c>
      <c r="AP444" s="271" t="s">
        <v>968</v>
      </c>
      <c r="AQ444" s="271" t="s">
        <v>969</v>
      </c>
      <c r="AR444" s="271" t="s">
        <v>970</v>
      </c>
      <c r="AS444" s="271" t="s">
        <v>969</v>
      </c>
    </row>
    <row r="445" spans="41:45" ht="14.25" customHeight="1">
      <c r="AO445" s="267">
        <v>746</v>
      </c>
      <c r="AP445" s="270" t="s">
        <v>189</v>
      </c>
      <c r="AQ445" s="270"/>
      <c r="AR445" s="270" t="s">
        <v>21</v>
      </c>
      <c r="AS445" s="270">
        <v>630</v>
      </c>
    </row>
    <row r="446" spans="41:45" ht="14.25" customHeight="1">
      <c r="AO446" s="265">
        <v>751</v>
      </c>
      <c r="AP446" s="268" t="s">
        <v>620</v>
      </c>
      <c r="AQ446" s="268">
        <v>43</v>
      </c>
      <c r="AR446" s="268" t="s">
        <v>344</v>
      </c>
      <c r="AS446" s="268" t="s">
        <v>705</v>
      </c>
    </row>
    <row r="447" spans="41:45" ht="14.25" customHeight="1">
      <c r="AO447" s="266">
        <v>752</v>
      </c>
      <c r="AP447" s="269">
        <v>754</v>
      </c>
      <c r="AQ447" s="269">
        <v>3</v>
      </c>
      <c r="AR447" s="269" t="s">
        <v>704</v>
      </c>
      <c r="AS447" s="269" t="s">
        <v>176</v>
      </c>
    </row>
    <row r="448" spans="41:45" ht="14.25" customHeight="1">
      <c r="AO448" s="266">
        <v>753</v>
      </c>
      <c r="AP448" s="269" t="s">
        <v>245</v>
      </c>
      <c r="AQ448" s="269" t="s">
        <v>211</v>
      </c>
      <c r="AR448" s="269" t="s">
        <v>652</v>
      </c>
      <c r="AS448" s="269" t="s">
        <v>511</v>
      </c>
    </row>
    <row r="449" spans="41:45" ht="14.25" customHeight="1">
      <c r="AO449" s="266">
        <v>754</v>
      </c>
      <c r="AP449" s="269">
        <v>106</v>
      </c>
      <c r="AQ449" s="269" t="s">
        <v>703</v>
      </c>
      <c r="AR449" s="269">
        <v>9</v>
      </c>
      <c r="AS449" s="269" t="s">
        <v>145</v>
      </c>
    </row>
    <row r="450" spans="41:45" ht="14.25" customHeight="1">
      <c r="AO450" s="266">
        <v>755</v>
      </c>
      <c r="AP450" s="271" t="s">
        <v>971</v>
      </c>
      <c r="AQ450" s="271" t="s">
        <v>972</v>
      </c>
      <c r="AR450" s="271" t="s">
        <v>971</v>
      </c>
      <c r="AS450" s="271" t="s">
        <v>972</v>
      </c>
    </row>
    <row r="451" spans="41:45" ht="14.25" customHeight="1">
      <c r="AO451" s="267">
        <v>756</v>
      </c>
      <c r="AP451" s="270" t="s">
        <v>151</v>
      </c>
      <c r="AQ451" s="270"/>
      <c r="AR451" s="270" t="s">
        <v>22</v>
      </c>
      <c r="AS451" s="270">
        <v>-430</v>
      </c>
    </row>
    <row r="452" spans="41:45" ht="14.25" customHeight="1">
      <c r="AO452" s="265">
        <v>761</v>
      </c>
      <c r="AP452" s="268" t="s">
        <v>706</v>
      </c>
      <c r="AQ452" s="268" t="s">
        <v>79</v>
      </c>
      <c r="AR452" s="268">
        <v>1097</v>
      </c>
      <c r="AS452" s="268" t="s">
        <v>710</v>
      </c>
    </row>
    <row r="453" spans="41:45" ht="14.25" customHeight="1">
      <c r="AO453" s="266">
        <v>762</v>
      </c>
      <c r="AP453" s="269" t="s">
        <v>707</v>
      </c>
      <c r="AQ453" s="269" t="s">
        <v>708</v>
      </c>
      <c r="AR453" s="269" t="s">
        <v>150</v>
      </c>
      <c r="AS453" s="271" t="s">
        <v>104</v>
      </c>
    </row>
    <row r="454" spans="41:45" ht="14.25" customHeight="1">
      <c r="AO454" s="266">
        <v>763</v>
      </c>
      <c r="AP454" s="271" t="s">
        <v>104</v>
      </c>
      <c r="AQ454" s="269" t="s">
        <v>709</v>
      </c>
      <c r="AR454" s="269" t="s">
        <v>249</v>
      </c>
      <c r="AS454" s="269" t="s">
        <v>711</v>
      </c>
    </row>
    <row r="455" spans="41:45" ht="14.25" customHeight="1">
      <c r="AO455" s="266">
        <v>764</v>
      </c>
      <c r="AP455" s="269" t="s">
        <v>376</v>
      </c>
      <c r="AQ455" s="269">
        <v>32</v>
      </c>
      <c r="AR455" s="269" t="s">
        <v>325</v>
      </c>
      <c r="AS455" s="269" t="s">
        <v>613</v>
      </c>
    </row>
    <row r="456" spans="41:45" ht="14.25" customHeight="1">
      <c r="AO456" s="266">
        <v>765</v>
      </c>
      <c r="AP456" s="271" t="s">
        <v>973</v>
      </c>
      <c r="AQ456" s="271" t="s">
        <v>974</v>
      </c>
      <c r="AR456" s="271" t="s">
        <v>973</v>
      </c>
      <c r="AS456" s="271" t="s">
        <v>975</v>
      </c>
    </row>
    <row r="457" spans="41:45" ht="14.25" customHeight="1">
      <c r="AO457" s="267">
        <v>766</v>
      </c>
      <c r="AP457" s="270" t="s">
        <v>364</v>
      </c>
      <c r="AQ457" s="270"/>
      <c r="AR457" s="270" t="s">
        <v>23</v>
      </c>
      <c r="AS457" s="270">
        <v>-400</v>
      </c>
    </row>
    <row r="458" spans="41:45" ht="14.25" customHeight="1">
      <c r="AO458" s="265">
        <v>771</v>
      </c>
      <c r="AP458" s="268">
        <v>532</v>
      </c>
      <c r="AQ458" s="268" t="s">
        <v>713</v>
      </c>
      <c r="AR458" s="268" t="s">
        <v>116</v>
      </c>
      <c r="AS458" s="268" t="s">
        <v>150</v>
      </c>
    </row>
    <row r="459" spans="41:45" ht="14.25" customHeight="1">
      <c r="AO459" s="266">
        <v>772</v>
      </c>
      <c r="AP459" s="269" t="s">
        <v>85</v>
      </c>
      <c r="AQ459" s="269" t="s">
        <v>121</v>
      </c>
      <c r="AR459" s="269" t="s">
        <v>277</v>
      </c>
      <c r="AS459" s="269" t="s">
        <v>192</v>
      </c>
    </row>
    <row r="460" spans="41:45" ht="14.25" customHeight="1">
      <c r="AO460" s="266">
        <v>773</v>
      </c>
      <c r="AP460" s="269">
        <v>5</v>
      </c>
      <c r="AQ460" s="269">
        <v>10</v>
      </c>
      <c r="AR460" s="269" t="s">
        <v>714</v>
      </c>
      <c r="AS460" s="269" t="s">
        <v>715</v>
      </c>
    </row>
    <row r="461" spans="41:45" ht="14.25" customHeight="1">
      <c r="AO461" s="266">
        <v>774</v>
      </c>
      <c r="AP461" s="269" t="s">
        <v>712</v>
      </c>
      <c r="AQ461" s="269" t="s">
        <v>216</v>
      </c>
      <c r="AR461" s="269">
        <v>4</v>
      </c>
      <c r="AS461" s="269">
        <v>3</v>
      </c>
    </row>
    <row r="462" spans="41:45" ht="14.25" customHeight="1">
      <c r="AO462" s="266">
        <v>775</v>
      </c>
      <c r="AP462" s="271" t="s">
        <v>976</v>
      </c>
      <c r="AQ462" s="271" t="s">
        <v>977</v>
      </c>
      <c r="AR462" s="271" t="s">
        <v>976</v>
      </c>
      <c r="AS462" s="271" t="s">
        <v>977</v>
      </c>
    </row>
    <row r="463" spans="41:45" ht="14.25" customHeight="1">
      <c r="AO463" s="267">
        <v>776</v>
      </c>
      <c r="AP463" s="270" t="s">
        <v>286</v>
      </c>
      <c r="AQ463" s="270"/>
      <c r="AR463" s="270" t="s">
        <v>22</v>
      </c>
      <c r="AS463" s="270">
        <v>-650</v>
      </c>
    </row>
    <row r="464" spans="41:45" ht="14.25" customHeight="1">
      <c r="AO464" s="265">
        <v>781</v>
      </c>
      <c r="AP464" s="268" t="s">
        <v>467</v>
      </c>
      <c r="AQ464" s="268" t="s">
        <v>302</v>
      </c>
      <c r="AR464" s="268" t="s">
        <v>720</v>
      </c>
      <c r="AS464" s="268" t="s">
        <v>239</v>
      </c>
    </row>
    <row r="465" spans="41:45" ht="14.25" customHeight="1">
      <c r="AO465" s="266">
        <v>782</v>
      </c>
      <c r="AP465" s="269" t="s">
        <v>716</v>
      </c>
      <c r="AQ465" s="269" t="s">
        <v>93</v>
      </c>
      <c r="AR465" s="269" t="s">
        <v>264</v>
      </c>
      <c r="AS465" s="269">
        <v>8653</v>
      </c>
    </row>
    <row r="466" spans="41:45" ht="14.25" customHeight="1">
      <c r="AO466" s="266">
        <v>783</v>
      </c>
      <c r="AP466" s="269">
        <v>8</v>
      </c>
      <c r="AQ466" s="269" t="s">
        <v>718</v>
      </c>
      <c r="AR466" s="269" t="s">
        <v>721</v>
      </c>
      <c r="AS466" s="269" t="s">
        <v>228</v>
      </c>
    </row>
    <row r="467" spans="41:45" ht="14.25" customHeight="1">
      <c r="AO467" s="266">
        <v>784</v>
      </c>
      <c r="AP467" s="269" t="s">
        <v>717</v>
      </c>
      <c r="AQ467" s="269" t="s">
        <v>719</v>
      </c>
      <c r="AR467" s="269" t="s">
        <v>311</v>
      </c>
      <c r="AS467" s="269">
        <v>97</v>
      </c>
    </row>
    <row r="468" spans="41:45" ht="14.25" customHeight="1">
      <c r="AO468" s="266">
        <v>785</v>
      </c>
      <c r="AP468" s="271" t="s">
        <v>978</v>
      </c>
      <c r="AQ468" s="271" t="s">
        <v>979</v>
      </c>
      <c r="AR468" s="271" t="s">
        <v>978</v>
      </c>
      <c r="AS468" s="271" t="s">
        <v>980</v>
      </c>
    </row>
    <row r="469" spans="41:45" ht="14.25" customHeight="1">
      <c r="AO469" s="267">
        <v>786</v>
      </c>
      <c r="AP469" s="270" t="s">
        <v>286</v>
      </c>
      <c r="AQ469" s="270"/>
      <c r="AR469" s="270" t="s">
        <v>21</v>
      </c>
      <c r="AS469" s="270">
        <v>420</v>
      </c>
    </row>
    <row r="470" spans="41:45" ht="14.25" customHeight="1">
      <c r="AO470" s="265">
        <v>791</v>
      </c>
      <c r="AP470" s="268" t="s">
        <v>277</v>
      </c>
      <c r="AQ470" s="268" t="s">
        <v>89</v>
      </c>
      <c r="AR470" s="268" t="s">
        <v>319</v>
      </c>
      <c r="AS470" s="268" t="s">
        <v>724</v>
      </c>
    </row>
    <row r="471" spans="41:45" ht="14.25" customHeight="1">
      <c r="AO471" s="266">
        <v>792</v>
      </c>
      <c r="AP471" s="269" t="s">
        <v>221</v>
      </c>
      <c r="AQ471" s="269" t="s">
        <v>482</v>
      </c>
      <c r="AR471" s="269">
        <v>1074</v>
      </c>
      <c r="AS471" s="269" t="s">
        <v>603</v>
      </c>
    </row>
    <row r="472" spans="41:45" ht="14.25" customHeight="1">
      <c r="AO472" s="266">
        <v>793</v>
      </c>
      <c r="AP472" s="269">
        <v>1085</v>
      </c>
      <c r="AQ472" s="269" t="s">
        <v>723</v>
      </c>
      <c r="AR472" s="269" t="s">
        <v>302</v>
      </c>
      <c r="AS472" s="269" t="s">
        <v>138</v>
      </c>
    </row>
    <row r="473" spans="41:45" ht="14.25" customHeight="1">
      <c r="AO473" s="266">
        <v>794</v>
      </c>
      <c r="AP473" s="269" t="s">
        <v>722</v>
      </c>
      <c r="AQ473" s="269">
        <v>4</v>
      </c>
      <c r="AR473" s="269" t="s">
        <v>365</v>
      </c>
      <c r="AS473" s="269" t="s">
        <v>97</v>
      </c>
    </row>
    <row r="474" spans="41:45" ht="14.25" customHeight="1">
      <c r="AO474" s="266">
        <v>795</v>
      </c>
      <c r="AP474" s="271" t="s">
        <v>981</v>
      </c>
      <c r="AQ474" s="271" t="s">
        <v>982</v>
      </c>
      <c r="AR474" s="271" t="s">
        <v>981</v>
      </c>
      <c r="AS474" s="271" t="s">
        <v>982</v>
      </c>
    </row>
    <row r="475" spans="41:45" ht="14.25" customHeight="1">
      <c r="AO475" s="267">
        <v>796</v>
      </c>
      <c r="AP475" s="270" t="s">
        <v>281</v>
      </c>
      <c r="AQ475" s="270" t="s">
        <v>109</v>
      </c>
      <c r="AR475" s="270" t="s">
        <v>20</v>
      </c>
      <c r="AS475" s="270">
        <v>-200</v>
      </c>
    </row>
    <row r="476" spans="41:45" ht="14.25" customHeight="1">
      <c r="AO476" s="265">
        <v>801</v>
      </c>
      <c r="AP476" s="268" t="s">
        <v>601</v>
      </c>
      <c r="AQ476" s="273" t="s">
        <v>104</v>
      </c>
      <c r="AR476" s="268" t="s">
        <v>106</v>
      </c>
      <c r="AS476" s="268" t="s">
        <v>728</v>
      </c>
    </row>
    <row r="477" spans="41:45" ht="14.25" customHeight="1">
      <c r="AO477" s="266">
        <v>802</v>
      </c>
      <c r="AP477" s="269">
        <v>10643</v>
      </c>
      <c r="AQ477" s="269" t="s">
        <v>726</v>
      </c>
      <c r="AR477" s="269">
        <v>852</v>
      </c>
      <c r="AS477" s="269" t="s">
        <v>221</v>
      </c>
    </row>
    <row r="478" spans="41:45" ht="14.25" customHeight="1">
      <c r="AO478" s="266">
        <v>803</v>
      </c>
      <c r="AP478" s="271" t="s">
        <v>104</v>
      </c>
      <c r="AQ478" s="269" t="s">
        <v>727</v>
      </c>
      <c r="AR478" s="269">
        <v>10753</v>
      </c>
      <c r="AS478" s="269" t="s">
        <v>729</v>
      </c>
    </row>
    <row r="479" spans="41:45" ht="14.25" customHeight="1">
      <c r="AO479" s="266">
        <v>804</v>
      </c>
      <c r="AP479" s="269" t="s">
        <v>725</v>
      </c>
      <c r="AQ479" s="269" t="s">
        <v>123</v>
      </c>
      <c r="AR479" s="269" t="s">
        <v>566</v>
      </c>
      <c r="AS479" s="269" t="s">
        <v>122</v>
      </c>
    </row>
    <row r="480" spans="41:45" ht="14.25" customHeight="1">
      <c r="AO480" s="266">
        <v>805</v>
      </c>
      <c r="AP480" s="271" t="s">
        <v>983</v>
      </c>
      <c r="AQ480" s="271" t="s">
        <v>984</v>
      </c>
      <c r="AR480" s="271" t="s">
        <v>985</v>
      </c>
      <c r="AS480" s="271" t="s">
        <v>984</v>
      </c>
    </row>
    <row r="481" spans="41:45" ht="14.25" customHeight="1">
      <c r="AO481" s="267">
        <v>806</v>
      </c>
      <c r="AP481" s="270" t="s">
        <v>284</v>
      </c>
      <c r="AQ481" s="270"/>
      <c r="AR481" s="270" t="s">
        <v>22</v>
      </c>
      <c r="AS481" s="270">
        <v>-1370</v>
      </c>
    </row>
    <row r="482" spans="41:45" ht="14.25" customHeight="1">
      <c r="AO482" s="265">
        <v>811</v>
      </c>
      <c r="AP482" s="268" t="s">
        <v>509</v>
      </c>
      <c r="AQ482" s="268">
        <v>97</v>
      </c>
      <c r="AR482" s="268">
        <v>1062</v>
      </c>
      <c r="AS482" s="268" t="s">
        <v>734</v>
      </c>
    </row>
    <row r="483" spans="41:45" ht="14.25" customHeight="1">
      <c r="AO483" s="266">
        <v>812</v>
      </c>
      <c r="AP483" s="269" t="s">
        <v>730</v>
      </c>
      <c r="AQ483" s="269" t="s">
        <v>731</v>
      </c>
      <c r="AR483" s="269">
        <v>53</v>
      </c>
      <c r="AS483" s="269">
        <v>94</v>
      </c>
    </row>
    <row r="484" spans="41:45" ht="14.25" customHeight="1">
      <c r="AO484" s="266">
        <v>813</v>
      </c>
      <c r="AP484" s="269" t="s">
        <v>180</v>
      </c>
      <c r="AQ484" s="269" t="s">
        <v>732</v>
      </c>
      <c r="AR484" s="269">
        <v>72</v>
      </c>
      <c r="AS484" s="269" t="s">
        <v>316</v>
      </c>
    </row>
    <row r="485" spans="41:45" ht="14.25" customHeight="1">
      <c r="AO485" s="266">
        <v>814</v>
      </c>
      <c r="AP485" s="269" t="s">
        <v>89</v>
      </c>
      <c r="AQ485" s="269">
        <v>93</v>
      </c>
      <c r="AR485" s="269" t="s">
        <v>733</v>
      </c>
      <c r="AS485" s="269" t="s">
        <v>164</v>
      </c>
    </row>
    <row r="486" spans="41:45" ht="14.25" customHeight="1">
      <c r="AO486" s="266">
        <v>815</v>
      </c>
      <c r="AP486" s="271" t="s">
        <v>986</v>
      </c>
      <c r="AQ486" s="271" t="s">
        <v>987</v>
      </c>
      <c r="AR486" s="271" t="s">
        <v>986</v>
      </c>
      <c r="AS486" s="271" t="s">
        <v>988</v>
      </c>
    </row>
    <row r="487" spans="41:45" ht="14.25" customHeight="1">
      <c r="AO487" s="267">
        <v>816</v>
      </c>
      <c r="AP487" s="270" t="s">
        <v>152</v>
      </c>
      <c r="AQ487" s="270"/>
      <c r="AR487" s="270" t="s">
        <v>22</v>
      </c>
      <c r="AS487" s="270">
        <v>-110</v>
      </c>
    </row>
    <row r="488" spans="41:45" ht="14.25" customHeight="1">
      <c r="AO488" s="265">
        <v>821</v>
      </c>
      <c r="AP488" s="268" t="s">
        <v>735</v>
      </c>
      <c r="AQ488" s="268" t="s">
        <v>301</v>
      </c>
      <c r="AR488" s="268">
        <v>64</v>
      </c>
      <c r="AS488" s="268" t="s">
        <v>201</v>
      </c>
    </row>
    <row r="489" spans="41:45" ht="14.25" customHeight="1">
      <c r="AO489" s="266">
        <v>822</v>
      </c>
      <c r="AP489" s="269">
        <v>9</v>
      </c>
      <c r="AQ489" s="269" t="s">
        <v>185</v>
      </c>
      <c r="AR489" s="269" t="s">
        <v>490</v>
      </c>
      <c r="AS489" s="269" t="s">
        <v>737</v>
      </c>
    </row>
    <row r="490" spans="41:45" ht="14.25" customHeight="1">
      <c r="AO490" s="266">
        <v>823</v>
      </c>
      <c r="AP490" s="269">
        <v>863</v>
      </c>
      <c r="AQ490" s="269" t="s">
        <v>337</v>
      </c>
      <c r="AR490" s="269" t="s">
        <v>736</v>
      </c>
      <c r="AS490" s="269" t="s">
        <v>348</v>
      </c>
    </row>
    <row r="491" spans="41:45" ht="14.25" customHeight="1">
      <c r="AO491" s="266">
        <v>824</v>
      </c>
      <c r="AP491" s="269" t="s">
        <v>222</v>
      </c>
      <c r="AQ491" s="269" t="s">
        <v>305</v>
      </c>
      <c r="AR491" s="269">
        <v>10965</v>
      </c>
      <c r="AS491" s="269" t="s">
        <v>147</v>
      </c>
    </row>
    <row r="492" spans="41:45" ht="14.25" customHeight="1">
      <c r="AO492" s="266">
        <v>825</v>
      </c>
      <c r="AP492" s="271" t="s">
        <v>989</v>
      </c>
      <c r="AQ492" s="271" t="s">
        <v>990</v>
      </c>
      <c r="AR492" s="271" t="s">
        <v>989</v>
      </c>
      <c r="AS492" s="271" t="s">
        <v>990</v>
      </c>
    </row>
    <row r="493" spans="41:45" ht="14.25" customHeight="1">
      <c r="AO493" s="267">
        <v>826</v>
      </c>
      <c r="AP493" s="270" t="s">
        <v>139</v>
      </c>
      <c r="AQ493" s="270"/>
      <c r="AR493" s="270" t="s">
        <v>23</v>
      </c>
      <c r="AS493" s="270">
        <v>-990</v>
      </c>
    </row>
    <row r="494" spans="41:45" ht="14.25" customHeight="1">
      <c r="AO494" s="265">
        <v>831</v>
      </c>
      <c r="AP494" s="268" t="s">
        <v>244</v>
      </c>
      <c r="AQ494" s="268">
        <v>874</v>
      </c>
      <c r="AR494" s="268" t="s">
        <v>709</v>
      </c>
      <c r="AS494" s="268" t="s">
        <v>263</v>
      </c>
    </row>
    <row r="495" spans="41:45" ht="14.25" customHeight="1">
      <c r="AO495" s="266">
        <v>832</v>
      </c>
      <c r="AP495" s="269" t="s">
        <v>738</v>
      </c>
      <c r="AQ495" s="269" t="s">
        <v>89</v>
      </c>
      <c r="AR495" s="269">
        <v>10532</v>
      </c>
      <c r="AS495" s="269" t="s">
        <v>136</v>
      </c>
    </row>
    <row r="496" spans="41:45" ht="14.25" customHeight="1">
      <c r="AO496" s="266">
        <v>833</v>
      </c>
      <c r="AP496" s="269" t="s">
        <v>205</v>
      </c>
      <c r="AQ496" s="269" t="s">
        <v>739</v>
      </c>
      <c r="AR496" s="269">
        <v>1042</v>
      </c>
      <c r="AS496" s="269" t="s">
        <v>740</v>
      </c>
    </row>
    <row r="497" spans="41:45" ht="14.25" customHeight="1">
      <c r="AO497" s="266">
        <v>834</v>
      </c>
      <c r="AP497" s="269" t="s">
        <v>710</v>
      </c>
      <c r="AQ497" s="269">
        <v>9874</v>
      </c>
      <c r="AR497" s="269" t="s">
        <v>212</v>
      </c>
      <c r="AS497" s="269" t="s">
        <v>176</v>
      </c>
    </row>
    <row r="498" spans="41:45" ht="14.25" customHeight="1">
      <c r="AO498" s="266">
        <v>835</v>
      </c>
      <c r="AP498" s="271" t="s">
        <v>991</v>
      </c>
      <c r="AQ498" s="271" t="s">
        <v>992</v>
      </c>
      <c r="AR498" s="271" t="s">
        <v>991</v>
      </c>
      <c r="AS498" s="271" t="s">
        <v>993</v>
      </c>
    </row>
    <row r="499" spans="41:45" ht="14.25" customHeight="1">
      <c r="AO499" s="267">
        <v>836</v>
      </c>
      <c r="AP499" s="270" t="s">
        <v>151</v>
      </c>
      <c r="AQ499" s="270"/>
      <c r="AR499" s="270" t="s">
        <v>22</v>
      </c>
      <c r="AS499" s="270">
        <v>-600</v>
      </c>
    </row>
    <row r="500" spans="41:45" ht="14.25" customHeight="1">
      <c r="AO500" s="265">
        <v>841</v>
      </c>
      <c r="AP500" s="268" t="s">
        <v>461</v>
      </c>
      <c r="AQ500" s="268" t="s">
        <v>226</v>
      </c>
      <c r="AR500" s="268" t="s">
        <v>225</v>
      </c>
      <c r="AS500" s="268">
        <v>3</v>
      </c>
    </row>
    <row r="501" spans="41:45" ht="14.25" customHeight="1">
      <c r="AO501" s="266">
        <v>842</v>
      </c>
      <c r="AP501" s="269">
        <v>3</v>
      </c>
      <c r="AQ501" s="269" t="s">
        <v>659</v>
      </c>
      <c r="AR501" s="269" t="s">
        <v>379</v>
      </c>
      <c r="AS501" s="269" t="s">
        <v>743</v>
      </c>
    </row>
    <row r="502" spans="41:45" ht="14.25" customHeight="1">
      <c r="AO502" s="266">
        <v>843</v>
      </c>
      <c r="AP502" s="269" t="s">
        <v>741</v>
      </c>
      <c r="AQ502" s="269">
        <v>3</v>
      </c>
      <c r="AR502" s="269" t="s">
        <v>656</v>
      </c>
      <c r="AS502" s="269">
        <v>1087</v>
      </c>
    </row>
    <row r="503" spans="41:45" ht="14.25" customHeight="1">
      <c r="AO503" s="266">
        <v>844</v>
      </c>
      <c r="AP503" s="269" t="s">
        <v>165</v>
      </c>
      <c r="AQ503" s="269" t="s">
        <v>742</v>
      </c>
      <c r="AR503" s="269">
        <v>62</v>
      </c>
      <c r="AS503" s="269" t="s">
        <v>744</v>
      </c>
    </row>
    <row r="504" spans="41:45" ht="14.25" customHeight="1">
      <c r="AO504" s="266">
        <v>845</v>
      </c>
      <c r="AP504" s="271" t="s">
        <v>994</v>
      </c>
      <c r="AQ504" s="271" t="s">
        <v>995</v>
      </c>
      <c r="AR504" s="271" t="s">
        <v>994</v>
      </c>
      <c r="AS504" s="271" t="s">
        <v>995</v>
      </c>
    </row>
    <row r="505" spans="41:45" ht="14.25" customHeight="1">
      <c r="AO505" s="267">
        <v>846</v>
      </c>
      <c r="AP505" s="270" t="s">
        <v>281</v>
      </c>
      <c r="AQ505" s="270" t="s">
        <v>109</v>
      </c>
      <c r="AR505" s="270" t="s">
        <v>22</v>
      </c>
      <c r="AS505" s="270">
        <v>200</v>
      </c>
    </row>
    <row r="506" spans="41:45" ht="14.25" customHeight="1">
      <c r="AO506" s="265">
        <v>851</v>
      </c>
      <c r="AP506" s="268" t="s">
        <v>198</v>
      </c>
      <c r="AQ506" s="268" t="s">
        <v>599</v>
      </c>
      <c r="AR506" s="268" t="s">
        <v>748</v>
      </c>
      <c r="AS506" s="268" t="s">
        <v>102</v>
      </c>
    </row>
    <row r="507" spans="41:45" ht="14.25" customHeight="1">
      <c r="AO507" s="266">
        <v>852</v>
      </c>
      <c r="AP507" s="269" t="s">
        <v>745</v>
      </c>
      <c r="AQ507" s="269" t="s">
        <v>747</v>
      </c>
      <c r="AR507" s="269" t="s">
        <v>132</v>
      </c>
      <c r="AS507" s="269">
        <v>9</v>
      </c>
    </row>
    <row r="508" spans="41:45" ht="14.25" customHeight="1">
      <c r="AO508" s="266">
        <v>853</v>
      </c>
      <c r="AP508" s="271" t="s">
        <v>104</v>
      </c>
      <c r="AQ508" s="269" t="s">
        <v>243</v>
      </c>
      <c r="AR508" s="269" t="s">
        <v>332</v>
      </c>
      <c r="AS508" s="269" t="s">
        <v>749</v>
      </c>
    </row>
    <row r="509" spans="41:45" ht="14.25" customHeight="1">
      <c r="AO509" s="266">
        <v>854</v>
      </c>
      <c r="AP509" s="269" t="s">
        <v>746</v>
      </c>
      <c r="AQ509" s="269" t="s">
        <v>128</v>
      </c>
      <c r="AR509" s="269">
        <v>4</v>
      </c>
      <c r="AS509" s="269" t="s">
        <v>750</v>
      </c>
    </row>
    <row r="510" spans="41:45" ht="14.25" customHeight="1">
      <c r="AO510" s="266">
        <v>855</v>
      </c>
      <c r="AP510" s="271" t="s">
        <v>996</v>
      </c>
      <c r="AQ510" s="271" t="s">
        <v>997</v>
      </c>
      <c r="AR510" s="271" t="s">
        <v>998</v>
      </c>
      <c r="AS510" s="271" t="s">
        <v>997</v>
      </c>
    </row>
    <row r="511" spans="41:45" ht="14.25" customHeight="1">
      <c r="AO511" s="267">
        <v>856</v>
      </c>
      <c r="AP511" s="270" t="s">
        <v>817</v>
      </c>
      <c r="AQ511" s="270" t="s">
        <v>109</v>
      </c>
      <c r="AR511" s="270" t="s">
        <v>23</v>
      </c>
      <c r="AS511" s="270">
        <v>100</v>
      </c>
    </row>
    <row r="512" spans="41:45" ht="14.25" customHeight="1">
      <c r="AO512" s="265">
        <v>861</v>
      </c>
      <c r="AP512" s="268">
        <v>92</v>
      </c>
      <c r="AQ512" s="268" t="s">
        <v>370</v>
      </c>
      <c r="AR512" s="268" t="s">
        <v>515</v>
      </c>
      <c r="AS512" s="268" t="s">
        <v>755</v>
      </c>
    </row>
    <row r="513" spans="41:45" ht="14.25" customHeight="1">
      <c r="AO513" s="266">
        <v>862</v>
      </c>
      <c r="AP513" s="269" t="s">
        <v>751</v>
      </c>
      <c r="AQ513" s="269" t="s">
        <v>752</v>
      </c>
      <c r="AR513" s="269" t="s">
        <v>221</v>
      </c>
      <c r="AS513" s="269" t="s">
        <v>177</v>
      </c>
    </row>
    <row r="514" spans="41:45" ht="14.25" customHeight="1">
      <c r="AO514" s="266">
        <v>863</v>
      </c>
      <c r="AP514" s="269">
        <v>98</v>
      </c>
      <c r="AQ514" s="269">
        <v>103</v>
      </c>
      <c r="AR514" s="269" t="s">
        <v>754</v>
      </c>
      <c r="AS514" s="269">
        <v>6542</v>
      </c>
    </row>
    <row r="515" spans="41:45" ht="14.25" customHeight="1">
      <c r="AO515" s="266">
        <v>864</v>
      </c>
      <c r="AP515" s="269" t="s">
        <v>274</v>
      </c>
      <c r="AQ515" s="269" t="s">
        <v>753</v>
      </c>
      <c r="AR515" s="269" t="s">
        <v>234</v>
      </c>
      <c r="AS515" s="269">
        <v>86</v>
      </c>
    </row>
    <row r="516" spans="41:45" ht="14.25" customHeight="1">
      <c r="AO516" s="266">
        <v>865</v>
      </c>
      <c r="AP516" s="271" t="s">
        <v>999</v>
      </c>
      <c r="AQ516" s="271" t="s">
        <v>1000</v>
      </c>
      <c r="AR516" s="271" t="s">
        <v>1001</v>
      </c>
      <c r="AS516" s="271" t="s">
        <v>1000</v>
      </c>
    </row>
    <row r="517" spans="41:45" ht="14.25" customHeight="1">
      <c r="AO517" s="267">
        <v>866</v>
      </c>
      <c r="AP517" s="270" t="s">
        <v>151</v>
      </c>
      <c r="AQ517" s="270"/>
      <c r="AR517" s="270" t="s">
        <v>21</v>
      </c>
      <c r="AS517" s="270">
        <v>400</v>
      </c>
    </row>
    <row r="518" spans="41:45" ht="14.25" customHeight="1">
      <c r="AO518" s="265">
        <v>871</v>
      </c>
      <c r="AP518" s="268" t="s">
        <v>756</v>
      </c>
      <c r="AQ518" s="268" t="s">
        <v>235</v>
      </c>
      <c r="AR518" s="268">
        <v>85</v>
      </c>
      <c r="AS518" s="268" t="s">
        <v>128</v>
      </c>
    </row>
    <row r="519" spans="41:45" ht="14.25" customHeight="1">
      <c r="AO519" s="266">
        <v>872</v>
      </c>
      <c r="AP519" s="269">
        <v>4</v>
      </c>
      <c r="AQ519" s="269" t="s">
        <v>758</v>
      </c>
      <c r="AR519" s="269" t="s">
        <v>759</v>
      </c>
      <c r="AS519" s="269" t="s">
        <v>715</v>
      </c>
    </row>
    <row r="520" spans="41:45" ht="14.25" customHeight="1">
      <c r="AO520" s="266">
        <v>873</v>
      </c>
      <c r="AP520" s="269">
        <v>104</v>
      </c>
      <c r="AQ520" s="269" t="s">
        <v>181</v>
      </c>
      <c r="AR520" s="269">
        <v>8752</v>
      </c>
      <c r="AS520" s="269" t="s">
        <v>760</v>
      </c>
    </row>
    <row r="521" spans="41:45" ht="14.25" customHeight="1">
      <c r="AO521" s="266">
        <v>874</v>
      </c>
      <c r="AP521" s="269" t="s">
        <v>757</v>
      </c>
      <c r="AQ521" s="269" t="s">
        <v>122</v>
      </c>
      <c r="AR521" s="269" t="s">
        <v>301</v>
      </c>
      <c r="AS521" s="269">
        <v>10863</v>
      </c>
    </row>
    <row r="522" spans="41:45" ht="14.25" customHeight="1">
      <c r="AO522" s="266">
        <v>875</v>
      </c>
      <c r="AP522" s="271" t="s">
        <v>1002</v>
      </c>
      <c r="AQ522" s="271" t="s">
        <v>1003</v>
      </c>
      <c r="AR522" s="271" t="s">
        <v>1002</v>
      </c>
      <c r="AS522" s="271" t="s">
        <v>1003</v>
      </c>
    </row>
    <row r="523" spans="41:45" ht="14.25" customHeight="1">
      <c r="AO523" s="267">
        <v>876</v>
      </c>
      <c r="AP523" s="270" t="s">
        <v>804</v>
      </c>
      <c r="AQ523" s="270"/>
      <c r="AR523" s="270" t="s">
        <v>23</v>
      </c>
      <c r="AS523" s="270">
        <v>-120</v>
      </c>
    </row>
    <row r="524" spans="41:45" ht="14.25" customHeight="1">
      <c r="AO524" s="265">
        <v>881</v>
      </c>
      <c r="AP524" s="268">
        <v>3</v>
      </c>
      <c r="AQ524" s="268" t="s">
        <v>294</v>
      </c>
      <c r="AR524" s="268" t="s">
        <v>762</v>
      </c>
      <c r="AS524" s="268" t="s">
        <v>197</v>
      </c>
    </row>
    <row r="525" spans="41:45" ht="14.25" customHeight="1">
      <c r="AO525" s="266">
        <v>882</v>
      </c>
      <c r="AP525" s="269" t="s">
        <v>461</v>
      </c>
      <c r="AQ525" s="269" t="s">
        <v>115</v>
      </c>
      <c r="AR525" s="269">
        <v>9843</v>
      </c>
      <c r="AS525" s="269" t="s">
        <v>199</v>
      </c>
    </row>
    <row r="526" spans="41:45" ht="14.25" customHeight="1">
      <c r="AO526" s="266">
        <v>883</v>
      </c>
      <c r="AP526" s="269" t="s">
        <v>323</v>
      </c>
      <c r="AQ526" s="269" t="s">
        <v>761</v>
      </c>
      <c r="AR526" s="269">
        <v>4</v>
      </c>
      <c r="AS526" s="269" t="s">
        <v>161</v>
      </c>
    </row>
    <row r="527" spans="41:45" ht="14.25" customHeight="1">
      <c r="AO527" s="266">
        <v>884</v>
      </c>
      <c r="AP527" s="269" t="s">
        <v>360</v>
      </c>
      <c r="AQ527" s="269" t="s">
        <v>296</v>
      </c>
      <c r="AR527" s="269" t="s">
        <v>137</v>
      </c>
      <c r="AS527" s="269">
        <v>753</v>
      </c>
    </row>
    <row r="528" spans="41:45" ht="14.25" customHeight="1">
      <c r="AO528" s="266">
        <v>885</v>
      </c>
      <c r="AP528" s="271" t="s">
        <v>1004</v>
      </c>
      <c r="AQ528" s="271" t="s">
        <v>1005</v>
      </c>
      <c r="AR528" s="271" t="s">
        <v>1004</v>
      </c>
      <c r="AS528" s="271" t="s">
        <v>1005</v>
      </c>
    </row>
    <row r="529" spans="41:45" ht="14.25" customHeight="1">
      <c r="AO529" s="267">
        <v>886</v>
      </c>
      <c r="AP529" s="270" t="s">
        <v>108</v>
      </c>
      <c r="AQ529" s="270"/>
      <c r="AR529" s="270" t="s">
        <v>21</v>
      </c>
      <c r="AS529" s="270">
        <v>140</v>
      </c>
    </row>
    <row r="530" spans="41:45" ht="14.25" customHeight="1">
      <c r="AO530" s="265">
        <v>891</v>
      </c>
      <c r="AP530" s="268" t="s">
        <v>667</v>
      </c>
      <c r="AQ530" s="268" t="s">
        <v>535</v>
      </c>
      <c r="AR530" s="268">
        <v>10852</v>
      </c>
      <c r="AS530" s="268" t="s">
        <v>691</v>
      </c>
    </row>
    <row r="531" spans="41:45" ht="14.25" customHeight="1">
      <c r="AO531" s="266">
        <v>892</v>
      </c>
      <c r="AP531" s="269" t="s">
        <v>340</v>
      </c>
      <c r="AQ531" s="269" t="s">
        <v>764</v>
      </c>
      <c r="AR531" s="269" t="s">
        <v>97</v>
      </c>
      <c r="AS531" s="269">
        <v>10982</v>
      </c>
    </row>
    <row r="532" spans="41:45" ht="14.25" customHeight="1">
      <c r="AO532" s="266">
        <v>893</v>
      </c>
      <c r="AP532" s="269" t="s">
        <v>484</v>
      </c>
      <c r="AQ532" s="269" t="s">
        <v>765</v>
      </c>
      <c r="AR532" s="269" t="s">
        <v>245</v>
      </c>
      <c r="AS532" s="269">
        <v>95</v>
      </c>
    </row>
    <row r="533" spans="41:45" ht="14.25" customHeight="1">
      <c r="AO533" s="266">
        <v>894</v>
      </c>
      <c r="AP533" s="269" t="s">
        <v>763</v>
      </c>
      <c r="AQ533" s="269">
        <v>2</v>
      </c>
      <c r="AR533" s="269" t="s">
        <v>160</v>
      </c>
      <c r="AS533" s="269">
        <v>9854</v>
      </c>
    </row>
    <row r="534" spans="41:45" ht="14.25" customHeight="1">
      <c r="AO534" s="266">
        <v>895</v>
      </c>
      <c r="AP534" s="271" t="s">
        <v>1006</v>
      </c>
      <c r="AQ534" s="271" t="s">
        <v>1007</v>
      </c>
      <c r="AR534" s="271" t="s">
        <v>1006</v>
      </c>
      <c r="AS534" s="271" t="s">
        <v>1007</v>
      </c>
    </row>
    <row r="535" spans="41:45" ht="14.25" customHeight="1">
      <c r="AO535" s="267">
        <v>896</v>
      </c>
      <c r="AP535" s="270" t="s">
        <v>110</v>
      </c>
      <c r="AQ535" s="270"/>
      <c r="AR535" s="270" t="s">
        <v>21</v>
      </c>
      <c r="AS535" s="270">
        <v>120</v>
      </c>
    </row>
    <row r="536" spans="41:45" ht="14.25" customHeight="1">
      <c r="AO536" s="265">
        <v>901</v>
      </c>
      <c r="AP536" s="268">
        <v>10532</v>
      </c>
      <c r="AQ536" s="268" t="s">
        <v>102</v>
      </c>
      <c r="AR536" s="268" t="s">
        <v>518</v>
      </c>
      <c r="AS536" s="268">
        <v>9</v>
      </c>
    </row>
    <row r="537" spans="41:45" ht="14.25" customHeight="1">
      <c r="AO537" s="266">
        <v>902</v>
      </c>
      <c r="AP537" s="269">
        <v>106</v>
      </c>
      <c r="AQ537" s="269">
        <v>74</v>
      </c>
      <c r="AR537" s="269">
        <v>52</v>
      </c>
      <c r="AS537" s="269" t="s">
        <v>767</v>
      </c>
    </row>
    <row r="538" spans="41:45" ht="14.25" customHeight="1">
      <c r="AO538" s="266">
        <v>903</v>
      </c>
      <c r="AP538" s="269">
        <v>97</v>
      </c>
      <c r="AQ538" s="269" t="s">
        <v>357</v>
      </c>
      <c r="AR538" s="269" t="s">
        <v>277</v>
      </c>
      <c r="AS538" s="269" t="s">
        <v>278</v>
      </c>
    </row>
    <row r="539" spans="41:45" ht="14.25" customHeight="1">
      <c r="AO539" s="266">
        <v>904</v>
      </c>
      <c r="AP539" s="269" t="s">
        <v>742</v>
      </c>
      <c r="AQ539" s="269" t="s">
        <v>766</v>
      </c>
      <c r="AR539" s="269">
        <v>63</v>
      </c>
      <c r="AS539" s="269" t="s">
        <v>19</v>
      </c>
    </row>
    <row r="540" spans="41:45" ht="14.25" customHeight="1">
      <c r="AO540" s="266">
        <v>905</v>
      </c>
      <c r="AP540" s="271" t="s">
        <v>1008</v>
      </c>
      <c r="AQ540" s="271" t="s">
        <v>1009</v>
      </c>
      <c r="AR540" s="271" t="s">
        <v>1008</v>
      </c>
      <c r="AS540" s="271" t="s">
        <v>1009</v>
      </c>
    </row>
    <row r="541" spans="41:45" ht="14.25" customHeight="1">
      <c r="AO541" s="267">
        <v>906</v>
      </c>
      <c r="AP541" s="270" t="s">
        <v>287</v>
      </c>
      <c r="AQ541" s="270" t="s">
        <v>109</v>
      </c>
      <c r="AR541" s="270" t="s">
        <v>21</v>
      </c>
      <c r="AS541" s="270">
        <v>-1400</v>
      </c>
    </row>
    <row r="542" spans="41:45" ht="14.25" customHeight="1">
      <c r="AO542" s="265">
        <v>911</v>
      </c>
      <c r="AP542" s="268">
        <v>8765</v>
      </c>
      <c r="AQ542" s="268">
        <v>932</v>
      </c>
      <c r="AR542" s="268" t="s">
        <v>769</v>
      </c>
      <c r="AS542" s="268" t="s">
        <v>214</v>
      </c>
    </row>
    <row r="543" spans="41:45" ht="14.25" customHeight="1">
      <c r="AO543" s="266">
        <v>912</v>
      </c>
      <c r="AP543" s="269" t="s">
        <v>768</v>
      </c>
      <c r="AQ543" s="269">
        <v>10863</v>
      </c>
      <c r="AR543" s="269" t="s">
        <v>97</v>
      </c>
      <c r="AS543" s="269">
        <v>754</v>
      </c>
    </row>
    <row r="544" spans="41:45" ht="14.25" customHeight="1">
      <c r="AO544" s="266">
        <v>913</v>
      </c>
      <c r="AP544" s="269">
        <v>74</v>
      </c>
      <c r="AQ544" s="269">
        <v>109</v>
      </c>
      <c r="AR544" s="269" t="s">
        <v>358</v>
      </c>
      <c r="AS544" s="269" t="s">
        <v>770</v>
      </c>
    </row>
    <row r="545" spans="41:45" ht="14.25" customHeight="1">
      <c r="AO545" s="266">
        <v>914</v>
      </c>
      <c r="AP545" s="269" t="s">
        <v>205</v>
      </c>
      <c r="AQ545" s="269">
        <v>10872</v>
      </c>
      <c r="AR545" s="269" t="s">
        <v>488</v>
      </c>
      <c r="AS545" s="269" t="s">
        <v>771</v>
      </c>
    </row>
    <row r="546" spans="41:45" ht="14.25" customHeight="1">
      <c r="AO546" s="266">
        <v>915</v>
      </c>
      <c r="AP546" s="271" t="s">
        <v>1010</v>
      </c>
      <c r="AQ546" s="271" t="s">
        <v>1011</v>
      </c>
      <c r="AR546" s="271" t="s">
        <v>1012</v>
      </c>
      <c r="AS546" s="271" t="s">
        <v>1011</v>
      </c>
    </row>
    <row r="547" spans="41:45" ht="14.25" customHeight="1">
      <c r="AO547" s="267">
        <v>916</v>
      </c>
      <c r="AP547" s="270" t="s">
        <v>107</v>
      </c>
      <c r="AQ547" s="270"/>
      <c r="AR547" s="270" t="s">
        <v>21</v>
      </c>
      <c r="AS547" s="270">
        <v>450</v>
      </c>
    </row>
    <row r="548" spans="41:45" ht="14.25" customHeight="1">
      <c r="AO548" s="265">
        <v>921</v>
      </c>
      <c r="AP548" s="268" t="s">
        <v>428</v>
      </c>
      <c r="AQ548" s="268" t="s">
        <v>773</v>
      </c>
      <c r="AR548" s="268" t="s">
        <v>345</v>
      </c>
      <c r="AS548" s="268">
        <v>1054</v>
      </c>
    </row>
    <row r="549" spans="41:45" ht="14.25" customHeight="1">
      <c r="AO549" s="266">
        <v>922</v>
      </c>
      <c r="AP549" s="269">
        <v>109753</v>
      </c>
      <c r="AQ549" s="271" t="s">
        <v>104</v>
      </c>
      <c r="AR549" s="269" t="s">
        <v>775</v>
      </c>
      <c r="AS549" s="269" t="s">
        <v>305</v>
      </c>
    </row>
    <row r="550" spans="41:45" ht="14.25" customHeight="1">
      <c r="AO550" s="266">
        <v>923</v>
      </c>
      <c r="AP550" s="269">
        <v>7</v>
      </c>
      <c r="AQ550" s="269" t="s">
        <v>774</v>
      </c>
      <c r="AR550" s="269" t="s">
        <v>184</v>
      </c>
      <c r="AS550" s="269" t="s">
        <v>84</v>
      </c>
    </row>
    <row r="551" spans="41:45" ht="14.25" customHeight="1">
      <c r="AO551" s="266">
        <v>924</v>
      </c>
      <c r="AP551" s="269" t="s">
        <v>772</v>
      </c>
      <c r="AQ551" s="269">
        <v>1083</v>
      </c>
      <c r="AR551" s="269">
        <v>97</v>
      </c>
      <c r="AS551" s="269" t="s">
        <v>776</v>
      </c>
    </row>
    <row r="552" spans="41:45" ht="14.25" customHeight="1">
      <c r="AO552" s="266">
        <v>925</v>
      </c>
      <c r="AP552" s="271" t="s">
        <v>1013</v>
      </c>
      <c r="AQ552" s="271" t="s">
        <v>1014</v>
      </c>
      <c r="AR552" s="271" t="s">
        <v>1013</v>
      </c>
      <c r="AS552" s="271" t="s">
        <v>1014</v>
      </c>
    </row>
    <row r="553" spans="41:45" ht="14.25" customHeight="1">
      <c r="AO553" s="267">
        <v>926</v>
      </c>
      <c r="AP553" s="270" t="s">
        <v>130</v>
      </c>
      <c r="AQ553" s="270" t="s">
        <v>109</v>
      </c>
      <c r="AR553" s="270" t="s">
        <v>22</v>
      </c>
      <c r="AS553" s="270">
        <v>100</v>
      </c>
    </row>
    <row r="554" spans="41:45" ht="14.25" customHeight="1">
      <c r="AO554" s="265">
        <v>931</v>
      </c>
      <c r="AP554" s="268" t="s">
        <v>343</v>
      </c>
      <c r="AQ554" s="268" t="s">
        <v>241</v>
      </c>
      <c r="AR554" s="268" t="s">
        <v>771</v>
      </c>
      <c r="AS554" s="268" t="s">
        <v>106</v>
      </c>
    </row>
    <row r="555" spans="41:45" ht="14.25" customHeight="1">
      <c r="AO555" s="266">
        <v>932</v>
      </c>
      <c r="AP555" s="271" t="s">
        <v>104</v>
      </c>
      <c r="AQ555" s="269" t="s">
        <v>779</v>
      </c>
      <c r="AR555" s="269" t="s">
        <v>194</v>
      </c>
      <c r="AS555" s="269" t="s">
        <v>146</v>
      </c>
    </row>
    <row r="556" spans="41:45" ht="14.25" customHeight="1">
      <c r="AO556" s="266">
        <v>933</v>
      </c>
      <c r="AP556" s="269" t="s">
        <v>777</v>
      </c>
      <c r="AQ556" s="269" t="s">
        <v>97</v>
      </c>
      <c r="AR556" s="269">
        <v>8743</v>
      </c>
      <c r="AS556" s="269" t="s">
        <v>226</v>
      </c>
    </row>
    <row r="557" spans="41:45" ht="14.25" customHeight="1">
      <c r="AO557" s="266">
        <v>934</v>
      </c>
      <c r="AP557" s="269" t="s">
        <v>778</v>
      </c>
      <c r="AQ557" s="269" t="s">
        <v>511</v>
      </c>
      <c r="AR557" s="269">
        <v>4</v>
      </c>
      <c r="AS557" s="269" t="s">
        <v>731</v>
      </c>
    </row>
    <row r="558" spans="41:45" ht="14.25" customHeight="1">
      <c r="AO558" s="266">
        <v>935</v>
      </c>
      <c r="AP558" s="271" t="s">
        <v>1015</v>
      </c>
      <c r="AQ558" s="271" t="s">
        <v>1016</v>
      </c>
      <c r="AR558" s="271" t="s">
        <v>1017</v>
      </c>
      <c r="AS558" s="271" t="s">
        <v>1016</v>
      </c>
    </row>
    <row r="559" spans="41:45" ht="14.25" customHeight="1">
      <c r="AO559" s="267">
        <v>936</v>
      </c>
      <c r="AP559" s="270" t="s">
        <v>152</v>
      </c>
      <c r="AQ559" s="270"/>
      <c r="AR559" s="270" t="s">
        <v>20</v>
      </c>
      <c r="AS559" s="270">
        <v>110</v>
      </c>
    </row>
    <row r="560" spans="41:45" ht="14.25" customHeight="1">
      <c r="AO560" s="265">
        <v>941</v>
      </c>
      <c r="AP560" s="268" t="s">
        <v>780</v>
      </c>
      <c r="AQ560" s="268" t="s">
        <v>84</v>
      </c>
      <c r="AR560" s="268">
        <v>8642</v>
      </c>
      <c r="AS560" s="268" t="s">
        <v>102</v>
      </c>
    </row>
    <row r="561" spans="41:45" ht="14.25" customHeight="1">
      <c r="AO561" s="266">
        <v>942</v>
      </c>
      <c r="AP561" s="269">
        <v>6</v>
      </c>
      <c r="AQ561" s="269">
        <v>93</v>
      </c>
      <c r="AR561" s="269" t="s">
        <v>199</v>
      </c>
      <c r="AS561" s="269" t="s">
        <v>783</v>
      </c>
    </row>
    <row r="562" spans="41:45" ht="14.25" customHeight="1">
      <c r="AO562" s="266">
        <v>943</v>
      </c>
      <c r="AP562" s="269" t="s">
        <v>781</v>
      </c>
      <c r="AQ562" s="269" t="s">
        <v>752</v>
      </c>
      <c r="AR562" s="269" t="s">
        <v>164</v>
      </c>
      <c r="AS562" s="269">
        <v>642</v>
      </c>
    </row>
    <row r="563" spans="41:45" ht="14.25" customHeight="1">
      <c r="AO563" s="266">
        <v>944</v>
      </c>
      <c r="AP563" s="269" t="s">
        <v>571</v>
      </c>
      <c r="AQ563" s="269" t="s">
        <v>782</v>
      </c>
      <c r="AR563" s="269" t="s">
        <v>334</v>
      </c>
      <c r="AS563" s="269">
        <v>73</v>
      </c>
    </row>
    <row r="564" spans="41:45" ht="14.25" customHeight="1">
      <c r="AO564" s="266">
        <v>945</v>
      </c>
      <c r="AP564" s="271" t="s">
        <v>1018</v>
      </c>
      <c r="AQ564" s="271" t="s">
        <v>1019</v>
      </c>
      <c r="AR564" s="271" t="s">
        <v>1020</v>
      </c>
      <c r="AS564" s="271" t="s">
        <v>1019</v>
      </c>
    </row>
    <row r="565" spans="41:45" ht="14.25" customHeight="1">
      <c r="AO565" s="267">
        <v>946</v>
      </c>
      <c r="AP565" s="270" t="s">
        <v>139</v>
      </c>
      <c r="AQ565" s="270"/>
      <c r="AR565" s="270" t="s">
        <v>21</v>
      </c>
      <c r="AS565" s="270">
        <v>990</v>
      </c>
    </row>
    <row r="566" spans="41:45" ht="14.25" customHeight="1">
      <c r="AO566" s="265">
        <v>951</v>
      </c>
      <c r="AP566" s="268" t="s">
        <v>784</v>
      </c>
      <c r="AQ566" s="268" t="s">
        <v>372</v>
      </c>
      <c r="AR566" s="268">
        <v>93</v>
      </c>
      <c r="AS566" s="268">
        <v>6</v>
      </c>
    </row>
    <row r="567" spans="41:45" ht="14.25" customHeight="1">
      <c r="AO567" s="266">
        <v>952</v>
      </c>
      <c r="AP567" s="269" t="s">
        <v>260</v>
      </c>
      <c r="AQ567" s="269" t="s">
        <v>266</v>
      </c>
      <c r="AR567" s="269" t="s">
        <v>354</v>
      </c>
      <c r="AS567" s="269" t="s">
        <v>208</v>
      </c>
    </row>
    <row r="568" spans="41:45" ht="14.25" customHeight="1">
      <c r="AO568" s="266">
        <v>953</v>
      </c>
      <c r="AP568" s="269">
        <v>103</v>
      </c>
      <c r="AQ568" s="269" t="s">
        <v>229</v>
      </c>
      <c r="AR568" s="269" t="s">
        <v>786</v>
      </c>
      <c r="AS568" s="269" t="s">
        <v>787</v>
      </c>
    </row>
    <row r="569" spans="41:45" ht="14.25" customHeight="1">
      <c r="AO569" s="266">
        <v>954</v>
      </c>
      <c r="AP569" s="269">
        <v>109</v>
      </c>
      <c r="AQ569" s="269" t="s">
        <v>785</v>
      </c>
      <c r="AR569" s="269" t="s">
        <v>752</v>
      </c>
      <c r="AS569" s="269">
        <v>8762</v>
      </c>
    </row>
    <row r="570" spans="41:45" ht="14.25" customHeight="1">
      <c r="AO570" s="266">
        <v>955</v>
      </c>
      <c r="AP570" s="271" t="s">
        <v>1021</v>
      </c>
      <c r="AQ570" s="271" t="s">
        <v>1022</v>
      </c>
      <c r="AR570" s="271" t="s">
        <v>1021</v>
      </c>
      <c r="AS570" s="271" t="s">
        <v>1022</v>
      </c>
    </row>
    <row r="571" spans="41:45" ht="14.25" customHeight="1">
      <c r="AO571" s="267">
        <v>956</v>
      </c>
      <c r="AP571" s="270" t="s">
        <v>282</v>
      </c>
      <c r="AQ571" s="270"/>
      <c r="AR571" s="270" t="s">
        <v>22</v>
      </c>
      <c r="AS571" s="270">
        <v>-1440</v>
      </c>
    </row>
    <row r="572" spans="41:45" ht="14.25" customHeight="1">
      <c r="AO572" s="265">
        <v>961</v>
      </c>
      <c r="AP572" s="268" t="s">
        <v>385</v>
      </c>
      <c r="AQ572" s="268" t="s">
        <v>19</v>
      </c>
      <c r="AR572" s="268">
        <v>10875</v>
      </c>
      <c r="AS572" s="268" t="s">
        <v>498</v>
      </c>
    </row>
    <row r="573" spans="41:45" ht="14.25" customHeight="1">
      <c r="AO573" s="266">
        <v>962</v>
      </c>
      <c r="AP573" s="269" t="s">
        <v>199</v>
      </c>
      <c r="AQ573" s="269" t="s">
        <v>789</v>
      </c>
      <c r="AR573" s="269" t="s">
        <v>318</v>
      </c>
      <c r="AS573" s="271" t="s">
        <v>104</v>
      </c>
    </row>
    <row r="574" spans="41:45" ht="14.25" customHeight="1">
      <c r="AO574" s="266">
        <v>963</v>
      </c>
      <c r="AP574" s="269">
        <v>53</v>
      </c>
      <c r="AQ574" s="271" t="s">
        <v>104</v>
      </c>
      <c r="AR574" s="269" t="s">
        <v>791</v>
      </c>
      <c r="AS574" s="269" t="s">
        <v>792</v>
      </c>
    </row>
    <row r="575" spans="41:45" ht="14.25" customHeight="1">
      <c r="AO575" s="266">
        <v>964</v>
      </c>
      <c r="AP575" s="269" t="s">
        <v>788</v>
      </c>
      <c r="AQ575" s="269" t="s">
        <v>790</v>
      </c>
      <c r="AR575" s="269" t="s">
        <v>102</v>
      </c>
      <c r="AS575" s="269">
        <v>652</v>
      </c>
    </row>
    <row r="576" spans="41:45" ht="14.25" customHeight="1">
      <c r="AO576" s="266">
        <v>965</v>
      </c>
      <c r="AP576" s="271" t="s">
        <v>1023</v>
      </c>
      <c r="AQ576" s="271" t="s">
        <v>1024</v>
      </c>
      <c r="AR576" s="271" t="s">
        <v>1025</v>
      </c>
      <c r="AS576" s="271" t="s">
        <v>1024</v>
      </c>
    </row>
    <row r="577" spans="41:45" ht="14.25" customHeight="1">
      <c r="AO577" s="267">
        <v>966</v>
      </c>
      <c r="AP577" s="270" t="s">
        <v>168</v>
      </c>
      <c r="AQ577" s="270" t="s">
        <v>109</v>
      </c>
      <c r="AR577" s="270" t="s">
        <v>22</v>
      </c>
      <c r="AS577" s="270">
        <v>200</v>
      </c>
    </row>
    <row r="578" spans="41:45" ht="14.25" customHeight="1">
      <c r="AO578" s="265">
        <v>971</v>
      </c>
      <c r="AP578" s="268" t="s">
        <v>1032</v>
      </c>
      <c r="AQ578" s="268" t="s">
        <v>1035</v>
      </c>
      <c r="AR578" s="268" t="s">
        <v>1036</v>
      </c>
      <c r="AS578" s="268">
        <v>1086</v>
      </c>
    </row>
    <row r="579" spans="41:45" ht="14.25" customHeight="1">
      <c r="AO579" s="266">
        <v>972</v>
      </c>
      <c r="AP579" s="269" t="s">
        <v>1033</v>
      </c>
      <c r="AQ579" s="269">
        <v>10963</v>
      </c>
      <c r="AR579" s="269" t="s">
        <v>1037</v>
      </c>
      <c r="AS579" s="269" t="s">
        <v>260</v>
      </c>
    </row>
    <row r="580" spans="41:45" ht="14.25" customHeight="1">
      <c r="AO580" s="266">
        <v>973</v>
      </c>
      <c r="AP580" s="269" t="s">
        <v>1034</v>
      </c>
      <c r="AQ580" s="269">
        <v>8</v>
      </c>
      <c r="AR580" s="269" t="s">
        <v>85</v>
      </c>
      <c r="AS580" s="269" t="s">
        <v>1039</v>
      </c>
    </row>
    <row r="581" spans="41:45" ht="14.25" customHeight="1">
      <c r="AO581" s="266">
        <v>974</v>
      </c>
      <c r="AP581" s="269">
        <v>3</v>
      </c>
      <c r="AQ581" s="269" t="s">
        <v>716</v>
      </c>
      <c r="AR581" s="269" t="s">
        <v>1038</v>
      </c>
      <c r="AS581" s="269" t="s">
        <v>1040</v>
      </c>
    </row>
    <row r="582" spans="41:45" ht="14.25" customHeight="1">
      <c r="AO582" s="266">
        <v>975</v>
      </c>
      <c r="AP582" s="271" t="s">
        <v>1075</v>
      </c>
      <c r="AQ582" s="271" t="s">
        <v>1076</v>
      </c>
      <c r="AR582" s="271" t="s">
        <v>1075</v>
      </c>
      <c r="AS582" s="271" t="s">
        <v>1076</v>
      </c>
    </row>
    <row r="583" spans="41:45" ht="14.25" customHeight="1">
      <c r="AO583" s="267">
        <v>976</v>
      </c>
      <c r="AP583" s="270" t="s">
        <v>1077</v>
      </c>
      <c r="AQ583" s="270"/>
      <c r="AR583" s="270" t="s">
        <v>20</v>
      </c>
      <c r="AS583" s="270">
        <v>1440</v>
      </c>
    </row>
    <row r="584" spans="41:45" ht="14.25" customHeight="1">
      <c r="AO584" s="265">
        <v>981</v>
      </c>
      <c r="AP584" s="268" t="s">
        <v>370</v>
      </c>
      <c r="AQ584" s="268" t="s">
        <v>418</v>
      </c>
      <c r="AR584" s="268" t="s">
        <v>509</v>
      </c>
      <c r="AS584" s="268" t="s">
        <v>1044</v>
      </c>
    </row>
    <row r="585" spans="41:45" ht="14.25" customHeight="1">
      <c r="AO585" s="266">
        <v>982</v>
      </c>
      <c r="AP585" s="269" t="s">
        <v>242</v>
      </c>
      <c r="AQ585" s="269" t="s">
        <v>123</v>
      </c>
      <c r="AR585" s="269" t="s">
        <v>1043</v>
      </c>
      <c r="AS585" s="269" t="s">
        <v>317</v>
      </c>
    </row>
    <row r="586" spans="41:45" ht="14.25" customHeight="1">
      <c r="AO586" s="266">
        <v>983</v>
      </c>
      <c r="AP586" s="269" t="s">
        <v>1041</v>
      </c>
      <c r="AQ586" s="269">
        <v>1032</v>
      </c>
      <c r="AR586" s="269" t="s">
        <v>275</v>
      </c>
      <c r="AS586" s="271" t="s">
        <v>104</v>
      </c>
    </row>
    <row r="587" spans="41:45" ht="14.25" customHeight="1">
      <c r="AO587" s="266">
        <v>984</v>
      </c>
      <c r="AP587" s="269">
        <v>2</v>
      </c>
      <c r="AQ587" s="269" t="s">
        <v>1042</v>
      </c>
      <c r="AR587" s="269" t="s">
        <v>277</v>
      </c>
      <c r="AS587" s="269" t="s">
        <v>1045</v>
      </c>
    </row>
    <row r="588" spans="41:45" ht="14.25" customHeight="1">
      <c r="AO588" s="266">
        <v>985</v>
      </c>
      <c r="AP588" s="271" t="s">
        <v>1078</v>
      </c>
      <c r="AQ588" s="271" t="s">
        <v>1079</v>
      </c>
      <c r="AR588" s="271" t="s">
        <v>1078</v>
      </c>
      <c r="AS588" s="271" t="s">
        <v>1079</v>
      </c>
    </row>
    <row r="589" spans="41:45" ht="14.25" customHeight="1">
      <c r="AO589" s="267">
        <v>986</v>
      </c>
      <c r="AP589" s="270" t="s">
        <v>281</v>
      </c>
      <c r="AQ589" s="270"/>
      <c r="AR589" s="270" t="s">
        <v>23</v>
      </c>
      <c r="AS589" s="270">
        <v>-400</v>
      </c>
    </row>
    <row r="590" spans="41:45" ht="14.25" customHeight="1">
      <c r="AO590" s="265">
        <v>991</v>
      </c>
      <c r="AP590" s="268" t="s">
        <v>599</v>
      </c>
      <c r="AQ590" s="268" t="s">
        <v>193</v>
      </c>
      <c r="AR590" s="268" t="s">
        <v>140</v>
      </c>
      <c r="AS590" s="268" t="s">
        <v>715</v>
      </c>
    </row>
    <row r="591" spans="41:45" ht="14.25" customHeight="1">
      <c r="AO591" s="266">
        <v>992</v>
      </c>
      <c r="AP591" s="269" t="s">
        <v>126</v>
      </c>
      <c r="AQ591" s="271" t="s">
        <v>104</v>
      </c>
      <c r="AR591" s="269" t="s">
        <v>1047</v>
      </c>
      <c r="AS591" s="269" t="s">
        <v>1048</v>
      </c>
    </row>
    <row r="592" spans="41:45" ht="14.25" customHeight="1">
      <c r="AO592" s="266">
        <v>993</v>
      </c>
      <c r="AP592" s="269" t="s">
        <v>1032</v>
      </c>
      <c r="AQ592" s="269">
        <v>1097642</v>
      </c>
      <c r="AR592" s="269" t="s">
        <v>293</v>
      </c>
      <c r="AS592" s="269" t="s">
        <v>102</v>
      </c>
    </row>
    <row r="593" spans="41:45" ht="14.25" customHeight="1">
      <c r="AO593" s="266">
        <v>994</v>
      </c>
      <c r="AP593" s="269" t="s">
        <v>1046</v>
      </c>
      <c r="AQ593" s="269">
        <v>873</v>
      </c>
      <c r="AR593" s="269" t="s">
        <v>1032</v>
      </c>
      <c r="AS593" s="269">
        <v>1042</v>
      </c>
    </row>
    <row r="594" spans="41:45" ht="14.25" customHeight="1">
      <c r="AO594" s="266">
        <v>995</v>
      </c>
      <c r="AP594" s="271" t="s">
        <v>1080</v>
      </c>
      <c r="AQ594" s="271" t="s">
        <v>1081</v>
      </c>
      <c r="AR594" s="271" t="s">
        <v>1082</v>
      </c>
      <c r="AS594" s="271" t="s">
        <v>1081</v>
      </c>
    </row>
    <row r="595" spans="41:45" ht="14.25" customHeight="1">
      <c r="AO595" s="267">
        <v>996</v>
      </c>
      <c r="AP595" s="270" t="s">
        <v>169</v>
      </c>
      <c r="AQ595" s="270"/>
      <c r="AR595" s="270" t="s">
        <v>20</v>
      </c>
      <c r="AS595" s="270">
        <v>1520</v>
      </c>
    </row>
    <row r="596" spans="41:45" ht="14.25" customHeight="1">
      <c r="AO596" s="265">
        <v>1001</v>
      </c>
      <c r="AP596" s="268">
        <v>10932</v>
      </c>
      <c r="AQ596" s="268" t="s">
        <v>223</v>
      </c>
      <c r="AR596" s="268" t="s">
        <v>102</v>
      </c>
      <c r="AS596" s="268" t="s">
        <v>1054</v>
      </c>
    </row>
    <row r="597" spans="41:45" ht="14.25" customHeight="1">
      <c r="AO597" s="266">
        <v>1002</v>
      </c>
      <c r="AP597" s="269">
        <v>754</v>
      </c>
      <c r="AQ597" s="269" t="s">
        <v>1050</v>
      </c>
      <c r="AR597" s="269" t="s">
        <v>1052</v>
      </c>
      <c r="AS597" s="269" t="s">
        <v>302</v>
      </c>
    </row>
    <row r="598" spans="41:45" ht="14.25" customHeight="1">
      <c r="AO598" s="266">
        <v>1003</v>
      </c>
      <c r="AP598" s="271" t="s">
        <v>104</v>
      </c>
      <c r="AQ598" s="269" t="s">
        <v>1051</v>
      </c>
      <c r="AR598" s="269" t="s">
        <v>452</v>
      </c>
      <c r="AS598" s="269" t="s">
        <v>1055</v>
      </c>
    </row>
    <row r="599" spans="41:45" ht="14.25" customHeight="1">
      <c r="AO599" s="266">
        <v>1004</v>
      </c>
      <c r="AP599" s="269" t="s">
        <v>1049</v>
      </c>
      <c r="AQ599" s="269">
        <v>72</v>
      </c>
      <c r="AR599" s="269" t="s">
        <v>1053</v>
      </c>
      <c r="AS599" s="269">
        <v>9</v>
      </c>
    </row>
    <row r="600" spans="41:45" ht="14.25" customHeight="1">
      <c r="AO600" s="266">
        <v>1005</v>
      </c>
      <c r="AP600" s="271" t="s">
        <v>1083</v>
      </c>
      <c r="AQ600" s="271" t="s">
        <v>1084</v>
      </c>
      <c r="AR600" s="271" t="s">
        <v>1085</v>
      </c>
      <c r="AS600" s="271" t="s">
        <v>1086</v>
      </c>
    </row>
    <row r="601" spans="41:45" ht="14.25" customHeight="1">
      <c r="AO601" s="267">
        <v>1006</v>
      </c>
      <c r="AP601" s="270" t="s">
        <v>281</v>
      </c>
      <c r="AQ601" s="270" t="s">
        <v>109</v>
      </c>
      <c r="AR601" s="270" t="s">
        <v>20</v>
      </c>
      <c r="AS601" s="270">
        <v>-500</v>
      </c>
    </row>
    <row r="602" spans="41:45" ht="14.25" customHeight="1">
      <c r="AO602" s="265">
        <v>1011</v>
      </c>
      <c r="AP602" s="268" t="s">
        <v>1056</v>
      </c>
      <c r="AQ602" s="268">
        <v>10875</v>
      </c>
      <c r="AR602" s="268" t="s">
        <v>716</v>
      </c>
      <c r="AS602" s="268">
        <v>6</v>
      </c>
    </row>
    <row r="603" spans="41:45" ht="14.25" customHeight="1">
      <c r="AO603" s="266">
        <v>1012</v>
      </c>
      <c r="AP603" s="269" t="s">
        <v>1057</v>
      </c>
      <c r="AQ603" s="269" t="s">
        <v>102</v>
      </c>
      <c r="AR603" s="269" t="s">
        <v>440</v>
      </c>
      <c r="AS603" s="269">
        <v>10652</v>
      </c>
    </row>
    <row r="604" spans="41:45" ht="14.25" customHeight="1">
      <c r="AO604" s="266">
        <v>1013</v>
      </c>
      <c r="AP604" s="269" t="s">
        <v>221</v>
      </c>
      <c r="AQ604" s="269" t="s">
        <v>718</v>
      </c>
      <c r="AR604" s="269" t="s">
        <v>1059</v>
      </c>
      <c r="AS604" s="269" t="s">
        <v>1060</v>
      </c>
    </row>
    <row r="605" spans="41:45" ht="14.25" customHeight="1">
      <c r="AO605" s="266">
        <v>1014</v>
      </c>
      <c r="AP605" s="269" t="s">
        <v>247</v>
      </c>
      <c r="AQ605" s="269" t="s">
        <v>1058</v>
      </c>
      <c r="AR605" s="269" t="s">
        <v>140</v>
      </c>
      <c r="AS605" s="269">
        <v>10842</v>
      </c>
    </row>
    <row r="606" spans="41:45" ht="14.25" customHeight="1">
      <c r="AO606" s="266">
        <v>1015</v>
      </c>
      <c r="AP606" s="271" t="s">
        <v>1087</v>
      </c>
      <c r="AQ606" s="271" t="s">
        <v>1088</v>
      </c>
      <c r="AR606" s="271" t="s">
        <v>1089</v>
      </c>
      <c r="AS606" s="271" t="s">
        <v>1088</v>
      </c>
    </row>
    <row r="607" spans="41:45" ht="14.25" customHeight="1">
      <c r="AO607" s="267">
        <v>1016</v>
      </c>
      <c r="AP607" s="270" t="s">
        <v>831</v>
      </c>
      <c r="AQ607" s="270"/>
      <c r="AR607" s="270" t="s">
        <v>20</v>
      </c>
      <c r="AS607" s="270">
        <v>2210</v>
      </c>
    </row>
    <row r="608" spans="41:45" ht="14.25" customHeight="1">
      <c r="AO608" s="265">
        <v>1021</v>
      </c>
      <c r="AP608" s="268">
        <v>106</v>
      </c>
      <c r="AQ608" s="268" t="s">
        <v>135</v>
      </c>
      <c r="AR608" s="268">
        <v>87</v>
      </c>
      <c r="AS608" s="268" t="s">
        <v>1064</v>
      </c>
    </row>
    <row r="609" spans="41:45" ht="14.25" customHeight="1">
      <c r="AO609" s="266">
        <v>1022</v>
      </c>
      <c r="AP609" s="269" t="s">
        <v>1061</v>
      </c>
      <c r="AQ609" s="271" t="s">
        <v>104</v>
      </c>
      <c r="AR609" s="269">
        <v>1054</v>
      </c>
      <c r="AS609" s="269" t="s">
        <v>178</v>
      </c>
    </row>
    <row r="610" spans="41:45" ht="14.25" customHeight="1">
      <c r="AO610" s="266">
        <v>1023</v>
      </c>
      <c r="AP610" s="269">
        <v>2</v>
      </c>
      <c r="AQ610" s="269" t="s">
        <v>1062</v>
      </c>
      <c r="AR610" s="269" t="s">
        <v>770</v>
      </c>
      <c r="AS610" s="271" t="s">
        <v>104</v>
      </c>
    </row>
    <row r="611" spans="41:45" ht="14.25" customHeight="1">
      <c r="AO611" s="266">
        <v>1024</v>
      </c>
      <c r="AP611" s="269" t="s">
        <v>297</v>
      </c>
      <c r="AQ611" s="269">
        <v>1096</v>
      </c>
      <c r="AR611" s="269" t="s">
        <v>1063</v>
      </c>
      <c r="AS611" s="269" t="s">
        <v>374</v>
      </c>
    </row>
    <row r="612" spans="41:45" ht="14.25" customHeight="1">
      <c r="AO612" s="266">
        <v>1025</v>
      </c>
      <c r="AP612" s="271" t="s">
        <v>1090</v>
      </c>
      <c r="AQ612" s="271" t="s">
        <v>1091</v>
      </c>
      <c r="AR612" s="271" t="s">
        <v>1092</v>
      </c>
      <c r="AS612" s="271" t="s">
        <v>1093</v>
      </c>
    </row>
    <row r="613" spans="41:45" ht="14.25" customHeight="1">
      <c r="AO613" s="267">
        <v>1026</v>
      </c>
      <c r="AP613" s="270" t="s">
        <v>286</v>
      </c>
      <c r="AQ613" s="270" t="s">
        <v>109</v>
      </c>
      <c r="AR613" s="270" t="s">
        <v>23</v>
      </c>
      <c r="AS613" s="270">
        <v>200</v>
      </c>
    </row>
    <row r="614" spans="41:45" ht="14.25" customHeight="1">
      <c r="AO614" s="265">
        <v>1031</v>
      </c>
      <c r="AP614" s="273" t="s">
        <v>104</v>
      </c>
      <c r="AQ614" s="268" t="s">
        <v>313</v>
      </c>
      <c r="AR614" s="268" t="s">
        <v>638</v>
      </c>
      <c r="AS614" s="268" t="s">
        <v>1066</v>
      </c>
    </row>
    <row r="615" spans="41:45" ht="14.25" customHeight="1">
      <c r="AO615" s="266">
        <v>1032</v>
      </c>
      <c r="AP615" s="269">
        <v>7542</v>
      </c>
      <c r="AQ615" s="269" t="s">
        <v>156</v>
      </c>
      <c r="AR615" s="269" t="s">
        <v>136</v>
      </c>
      <c r="AS615" s="269" t="s">
        <v>1067</v>
      </c>
    </row>
    <row r="616" spans="41:45" ht="14.25" customHeight="1">
      <c r="AO616" s="266">
        <v>1033</v>
      </c>
      <c r="AP616" s="269" t="s">
        <v>1065</v>
      </c>
      <c r="AQ616" s="269" t="s">
        <v>83</v>
      </c>
      <c r="AR616" s="269">
        <v>76</v>
      </c>
      <c r="AS616" s="269">
        <v>2</v>
      </c>
    </row>
    <row r="617" spans="41:45" ht="14.25" customHeight="1">
      <c r="AO617" s="266">
        <v>1034</v>
      </c>
      <c r="AP617" s="269" t="s">
        <v>90</v>
      </c>
      <c r="AQ617" s="269">
        <v>10964</v>
      </c>
      <c r="AR617" s="269">
        <v>753</v>
      </c>
      <c r="AS617" s="269" t="s">
        <v>559</v>
      </c>
    </row>
    <row r="618" spans="41:45" ht="14.25" customHeight="1">
      <c r="AO618" s="266">
        <v>1035</v>
      </c>
      <c r="AP618" s="271" t="s">
        <v>1094</v>
      </c>
      <c r="AQ618" s="271" t="s">
        <v>1095</v>
      </c>
      <c r="AR618" s="271" t="s">
        <v>1094</v>
      </c>
      <c r="AS618" s="271" t="s">
        <v>1095</v>
      </c>
    </row>
    <row r="619" spans="41:45" ht="14.25" customHeight="1">
      <c r="AO619" s="267">
        <v>1036</v>
      </c>
      <c r="AP619" s="270" t="s">
        <v>364</v>
      </c>
      <c r="AQ619" s="270" t="s">
        <v>109</v>
      </c>
      <c r="AR619" s="270" t="s">
        <v>20</v>
      </c>
      <c r="AS619" s="270">
        <v>-500</v>
      </c>
    </row>
    <row r="620" spans="41:45" ht="14.25" customHeight="1">
      <c r="AO620" s="265">
        <v>1041</v>
      </c>
      <c r="AP620" s="268" t="s">
        <v>367</v>
      </c>
      <c r="AQ620" s="268" t="s">
        <v>1069</v>
      </c>
      <c r="AR620" s="268">
        <v>953</v>
      </c>
      <c r="AS620" s="268" t="s">
        <v>221</v>
      </c>
    </row>
    <row r="621" spans="41:45" ht="14.25" customHeight="1">
      <c r="AO621" s="266">
        <v>1042</v>
      </c>
      <c r="AP621" s="269">
        <v>9654</v>
      </c>
      <c r="AQ621" s="269" t="s">
        <v>221</v>
      </c>
      <c r="AR621" s="269" t="s">
        <v>97</v>
      </c>
      <c r="AS621" s="269" t="s">
        <v>1073</v>
      </c>
    </row>
    <row r="622" spans="41:45" ht="14.25" customHeight="1">
      <c r="AO622" s="266">
        <v>1043</v>
      </c>
      <c r="AP622" s="269">
        <v>10</v>
      </c>
      <c r="AQ622" s="269" t="s">
        <v>1070</v>
      </c>
      <c r="AR622" s="269" t="s">
        <v>1072</v>
      </c>
      <c r="AS622" s="269" t="s">
        <v>221</v>
      </c>
    </row>
    <row r="623" spans="41:45" ht="14.25" customHeight="1">
      <c r="AO623" s="266">
        <v>1044</v>
      </c>
      <c r="AP623" s="269" t="s">
        <v>1068</v>
      </c>
      <c r="AQ623" s="269" t="s">
        <v>1071</v>
      </c>
      <c r="AR623" s="271" t="s">
        <v>104</v>
      </c>
      <c r="AS623" s="269" t="s">
        <v>1074</v>
      </c>
    </row>
    <row r="624" spans="41:45" ht="14.25" customHeight="1">
      <c r="AO624" s="266">
        <v>1045</v>
      </c>
      <c r="AP624" s="271" t="s">
        <v>1096</v>
      </c>
      <c r="AQ624" s="271" t="s">
        <v>1097</v>
      </c>
      <c r="AR624" s="271" t="s">
        <v>1096</v>
      </c>
      <c r="AS624" s="271" t="s">
        <v>1098</v>
      </c>
    </row>
    <row r="625" spans="41:45" ht="14.25" customHeight="1">
      <c r="AO625" s="267">
        <v>1046</v>
      </c>
      <c r="AP625" s="270" t="s">
        <v>1099</v>
      </c>
      <c r="AQ625" s="270"/>
      <c r="AR625" s="270" t="s">
        <v>22</v>
      </c>
      <c r="AS625" s="270">
        <v>-450</v>
      </c>
    </row>
  </sheetData>
  <sheetProtection/>
  <printOptions horizontalCentered="1"/>
  <pageMargins left="0" right="0" top="0.4027777777777778" bottom="0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2"/>
  <dimension ref="A1:BM37"/>
  <sheetViews>
    <sheetView showGridLines="0" view="pageBreakPreview" zoomScale="75" zoomScaleNormal="75" zoomScaleSheetLayoutView="75" zoomScalePageLayoutView="0" workbookViewId="0" topLeftCell="A1">
      <selection activeCell="A4" sqref="A4:D4"/>
    </sheetView>
  </sheetViews>
  <sheetFormatPr defaultColWidth="9.00390625" defaultRowHeight="9" customHeight="1"/>
  <cols>
    <col min="1" max="20" width="2.25390625" style="114" customWidth="1"/>
    <col min="21" max="22" width="1.75390625" style="114" customWidth="1"/>
    <col min="23" max="42" width="2.25390625" style="114" customWidth="1"/>
    <col min="43" max="44" width="1.75390625" style="114" customWidth="1"/>
    <col min="45" max="64" width="2.25390625" style="114" customWidth="1"/>
    <col min="65" max="16384" width="9.125" style="114" customWidth="1"/>
  </cols>
  <sheetData>
    <row r="1" spans="1:64" ht="19.5" customHeight="1">
      <c r="A1" s="289" t="s">
        <v>13</v>
      </c>
      <c r="B1" s="290"/>
      <c r="C1" s="290"/>
      <c r="D1" s="291"/>
      <c r="E1" s="284" t="s">
        <v>1026</v>
      </c>
      <c r="F1" s="282"/>
      <c r="G1" s="282"/>
      <c r="H1" s="282"/>
      <c r="I1" s="282"/>
      <c r="J1" s="282"/>
      <c r="K1" s="282"/>
      <c r="L1" s="282"/>
      <c r="M1" s="282"/>
      <c r="N1" s="282"/>
      <c r="O1" s="282"/>
      <c r="P1" s="282"/>
      <c r="Q1" s="282"/>
      <c r="R1" s="282"/>
      <c r="S1" s="282"/>
      <c r="T1" s="283"/>
      <c r="U1" s="189">
        <v>3</v>
      </c>
      <c r="W1" s="289" t="s">
        <v>13</v>
      </c>
      <c r="X1" s="290"/>
      <c r="Y1" s="290"/>
      <c r="Z1" s="291"/>
      <c r="AA1" s="284" t="s">
        <v>1026</v>
      </c>
      <c r="AB1" s="282"/>
      <c r="AC1" s="282"/>
      <c r="AD1" s="282"/>
      <c r="AE1" s="282"/>
      <c r="AF1" s="282"/>
      <c r="AG1" s="282"/>
      <c r="AH1" s="282"/>
      <c r="AI1" s="282"/>
      <c r="AJ1" s="282"/>
      <c r="AK1" s="282"/>
      <c r="AL1" s="282"/>
      <c r="AM1" s="282"/>
      <c r="AN1" s="282"/>
      <c r="AO1" s="282"/>
      <c r="AP1" s="283"/>
      <c r="AQ1" s="189"/>
      <c r="AS1" s="289" t="s">
        <v>13</v>
      </c>
      <c r="AT1" s="290"/>
      <c r="AU1" s="290"/>
      <c r="AV1" s="291"/>
      <c r="AW1" s="284" t="s">
        <v>1026</v>
      </c>
      <c r="AX1" s="282"/>
      <c r="AY1" s="282"/>
      <c r="AZ1" s="282"/>
      <c r="BA1" s="282"/>
      <c r="BB1" s="282"/>
      <c r="BC1" s="282"/>
      <c r="BD1" s="282"/>
      <c r="BE1" s="282"/>
      <c r="BF1" s="282"/>
      <c r="BG1" s="282"/>
      <c r="BH1" s="282"/>
      <c r="BI1" s="282"/>
      <c r="BJ1" s="282"/>
      <c r="BK1" s="282"/>
      <c r="BL1" s="283"/>
    </row>
    <row r="2" spans="1:64" ht="19.5" customHeight="1">
      <c r="A2" s="278">
        <v>1</v>
      </c>
      <c r="B2" s="279"/>
      <c r="C2" s="279"/>
      <c r="D2" s="280"/>
      <c r="E2" s="313" t="str">
        <f>MID("WNES",1+MOD(A2,4),1)</f>
        <v>N</v>
      </c>
      <c r="F2" s="314"/>
      <c r="G2" s="314"/>
      <c r="H2" s="315"/>
      <c r="I2" s="316" t="s">
        <v>1028</v>
      </c>
      <c r="J2" s="317"/>
      <c r="K2" s="317"/>
      <c r="L2" s="317"/>
      <c r="M2" s="317"/>
      <c r="N2" s="317"/>
      <c r="O2" s="317"/>
      <c r="P2" s="317"/>
      <c r="Q2" s="317"/>
      <c r="R2" s="317"/>
      <c r="S2" s="317"/>
      <c r="T2" s="317"/>
      <c r="U2" s="189">
        <v>2</v>
      </c>
      <c r="W2" s="278">
        <f>1+A2</f>
        <v>2</v>
      </c>
      <c r="X2" s="279"/>
      <c r="Y2" s="279"/>
      <c r="Z2" s="280"/>
      <c r="AA2" s="313" t="str">
        <f>MID("WNES",1+MOD(W2,4),1)</f>
        <v>E</v>
      </c>
      <c r="AB2" s="314"/>
      <c r="AC2" s="314"/>
      <c r="AD2" s="315"/>
      <c r="AE2" s="316" t="s">
        <v>1028</v>
      </c>
      <c r="AF2" s="317"/>
      <c r="AG2" s="317"/>
      <c r="AH2" s="317"/>
      <c r="AI2" s="317"/>
      <c r="AJ2" s="317"/>
      <c r="AK2" s="317"/>
      <c r="AL2" s="317"/>
      <c r="AM2" s="317"/>
      <c r="AN2" s="317"/>
      <c r="AO2" s="317"/>
      <c r="AP2" s="317"/>
      <c r="AQ2" s="189"/>
      <c r="AS2" s="278">
        <f>1+W2</f>
        <v>3</v>
      </c>
      <c r="AT2" s="279"/>
      <c r="AU2" s="279"/>
      <c r="AV2" s="280"/>
      <c r="AW2" s="313" t="str">
        <f>MID("WNES",1+MOD(AS2,4),1)</f>
        <v>S</v>
      </c>
      <c r="AX2" s="314"/>
      <c r="AY2" s="314"/>
      <c r="AZ2" s="315"/>
      <c r="BA2" s="316" t="s">
        <v>1028</v>
      </c>
      <c r="BB2" s="317"/>
      <c r="BC2" s="317"/>
      <c r="BD2" s="317"/>
      <c r="BE2" s="317"/>
      <c r="BF2" s="317"/>
      <c r="BG2" s="317"/>
      <c r="BH2" s="317"/>
      <c r="BI2" s="317"/>
      <c r="BJ2" s="317"/>
      <c r="BK2" s="317"/>
      <c r="BL2" s="317"/>
    </row>
    <row r="3" spans="1:64" ht="19.5" customHeight="1">
      <c r="A3" s="281"/>
      <c r="B3" s="274"/>
      <c r="C3" s="274"/>
      <c r="D3" s="319"/>
      <c r="E3" s="286" t="str">
        <f>MID(" EW  NS NoneBoth",1+4*INT(MOD(11*A2,16)/4),4)</f>
        <v>None</v>
      </c>
      <c r="F3" s="287"/>
      <c r="G3" s="287"/>
      <c r="H3" s="288"/>
      <c r="I3" s="285" t="s">
        <v>24</v>
      </c>
      <c r="J3" s="285"/>
      <c r="K3" s="285"/>
      <c r="L3" s="285"/>
      <c r="M3" s="285"/>
      <c r="N3" s="285">
        <v>9</v>
      </c>
      <c r="O3" s="285"/>
      <c r="P3" s="285" t="s">
        <v>25</v>
      </c>
      <c r="Q3" s="285"/>
      <c r="R3" s="285"/>
      <c r="S3" s="285" t="s">
        <v>19</v>
      </c>
      <c r="T3" s="285"/>
      <c r="U3" s="190"/>
      <c r="W3" s="281"/>
      <c r="X3" s="274"/>
      <c r="Y3" s="274"/>
      <c r="Z3" s="319"/>
      <c r="AA3" s="286" t="str">
        <f>MID(" EW  NS NoneBoth",1+4*INT(MOD(11*W2,16)/4),4)</f>
        <v> NS </v>
      </c>
      <c r="AB3" s="287"/>
      <c r="AC3" s="287"/>
      <c r="AD3" s="288"/>
      <c r="AE3" s="285" t="s">
        <v>24</v>
      </c>
      <c r="AF3" s="285"/>
      <c r="AG3" s="285"/>
      <c r="AH3" s="285"/>
      <c r="AI3" s="285"/>
      <c r="AJ3" s="285">
        <v>9</v>
      </c>
      <c r="AK3" s="285"/>
      <c r="AL3" s="285" t="s">
        <v>25</v>
      </c>
      <c r="AM3" s="285"/>
      <c r="AN3" s="285"/>
      <c r="AO3" s="285" t="s">
        <v>19</v>
      </c>
      <c r="AP3" s="285"/>
      <c r="AQ3" s="190"/>
      <c r="AS3" s="281"/>
      <c r="AT3" s="274"/>
      <c r="AU3" s="274"/>
      <c r="AV3" s="319"/>
      <c r="AW3" s="286" t="str">
        <f>MID(" EW  NS NoneBoth",1+4*INT(MOD(11*AS2,16)/4),4)</f>
        <v> EW </v>
      </c>
      <c r="AX3" s="287"/>
      <c r="AY3" s="287"/>
      <c r="AZ3" s="288"/>
      <c r="BA3" s="285" t="s">
        <v>24</v>
      </c>
      <c r="BB3" s="285"/>
      <c r="BC3" s="285"/>
      <c r="BD3" s="285"/>
      <c r="BE3" s="285"/>
      <c r="BF3" s="285">
        <v>9</v>
      </c>
      <c r="BG3" s="285"/>
      <c r="BH3" s="285" t="s">
        <v>25</v>
      </c>
      <c r="BI3" s="285"/>
      <c r="BJ3" s="285"/>
      <c r="BK3" s="285" t="s">
        <v>19</v>
      </c>
      <c r="BL3" s="285"/>
    </row>
    <row r="4" spans="1:64" s="115" customFormat="1" ht="19.5" customHeight="1">
      <c r="A4" s="308" t="s">
        <v>58</v>
      </c>
      <c r="B4" s="308"/>
      <c r="C4" s="308"/>
      <c r="D4" s="309"/>
      <c r="E4" s="311" t="s">
        <v>1027</v>
      </c>
      <c r="F4" s="311"/>
      <c r="G4" s="311"/>
      <c r="H4" s="311"/>
      <c r="I4" s="311"/>
      <c r="J4" s="312"/>
      <c r="K4" s="318" t="s">
        <v>8</v>
      </c>
      <c r="L4" s="318"/>
      <c r="M4" s="275" t="s">
        <v>59</v>
      </c>
      <c r="N4" s="276"/>
      <c r="O4" s="276"/>
      <c r="P4" s="276"/>
      <c r="Q4" s="276"/>
      <c r="R4" s="277"/>
      <c r="S4" s="318" t="s">
        <v>8</v>
      </c>
      <c r="T4" s="318"/>
      <c r="U4" s="191"/>
      <c r="W4" s="308" t="s">
        <v>58</v>
      </c>
      <c r="X4" s="308"/>
      <c r="Y4" s="308"/>
      <c r="Z4" s="309"/>
      <c r="AA4" s="311" t="s">
        <v>1027</v>
      </c>
      <c r="AB4" s="311"/>
      <c r="AC4" s="311"/>
      <c r="AD4" s="311"/>
      <c r="AE4" s="311"/>
      <c r="AF4" s="312"/>
      <c r="AG4" s="318" t="s">
        <v>8</v>
      </c>
      <c r="AH4" s="318"/>
      <c r="AI4" s="275" t="s">
        <v>59</v>
      </c>
      <c r="AJ4" s="276"/>
      <c r="AK4" s="276"/>
      <c r="AL4" s="276"/>
      <c r="AM4" s="276"/>
      <c r="AN4" s="277"/>
      <c r="AO4" s="318" t="s">
        <v>8</v>
      </c>
      <c r="AP4" s="318"/>
      <c r="AQ4" s="191"/>
      <c r="AS4" s="308" t="s">
        <v>58</v>
      </c>
      <c r="AT4" s="308"/>
      <c r="AU4" s="308"/>
      <c r="AV4" s="309"/>
      <c r="AW4" s="311" t="s">
        <v>1027</v>
      </c>
      <c r="AX4" s="311"/>
      <c r="AY4" s="311"/>
      <c r="AZ4" s="311"/>
      <c r="BA4" s="311"/>
      <c r="BB4" s="312"/>
      <c r="BC4" s="318" t="s">
        <v>8</v>
      </c>
      <c r="BD4" s="318"/>
      <c r="BE4" s="275" t="s">
        <v>59</v>
      </c>
      <c r="BF4" s="276"/>
      <c r="BG4" s="276"/>
      <c r="BH4" s="276"/>
      <c r="BI4" s="276"/>
      <c r="BJ4" s="277"/>
      <c r="BK4" s="318" t="s">
        <v>8</v>
      </c>
      <c r="BL4" s="318"/>
    </row>
    <row r="5" spans="1:64" s="115" customFormat="1" ht="19.5" customHeight="1">
      <c r="A5" s="310" t="s">
        <v>26</v>
      </c>
      <c r="B5" s="310"/>
      <c r="C5" s="310"/>
      <c r="D5" s="310"/>
      <c r="E5" s="310" t="s">
        <v>9</v>
      </c>
      <c r="F5" s="310"/>
      <c r="G5" s="310" t="s">
        <v>10</v>
      </c>
      <c r="H5" s="310"/>
      <c r="I5" s="310" t="s">
        <v>27</v>
      </c>
      <c r="J5" s="310"/>
      <c r="K5" s="307" t="s">
        <v>11</v>
      </c>
      <c r="L5" s="307"/>
      <c r="M5" s="307" t="s">
        <v>11</v>
      </c>
      <c r="N5" s="307"/>
      <c r="O5" s="307"/>
      <c r="P5" s="307" t="s">
        <v>12</v>
      </c>
      <c r="Q5" s="307"/>
      <c r="R5" s="307"/>
      <c r="S5" s="307" t="s">
        <v>12</v>
      </c>
      <c r="T5" s="307"/>
      <c r="U5" s="191"/>
      <c r="W5" s="310" t="s">
        <v>26</v>
      </c>
      <c r="X5" s="310"/>
      <c r="Y5" s="310"/>
      <c r="Z5" s="310"/>
      <c r="AA5" s="310" t="s">
        <v>9</v>
      </c>
      <c r="AB5" s="310"/>
      <c r="AC5" s="310" t="s">
        <v>10</v>
      </c>
      <c r="AD5" s="310"/>
      <c r="AE5" s="310" t="s">
        <v>27</v>
      </c>
      <c r="AF5" s="310"/>
      <c r="AG5" s="307" t="s">
        <v>11</v>
      </c>
      <c r="AH5" s="307"/>
      <c r="AI5" s="307" t="s">
        <v>11</v>
      </c>
      <c r="AJ5" s="307"/>
      <c r="AK5" s="307"/>
      <c r="AL5" s="307" t="s">
        <v>12</v>
      </c>
      <c r="AM5" s="307"/>
      <c r="AN5" s="307"/>
      <c r="AO5" s="307" t="s">
        <v>12</v>
      </c>
      <c r="AP5" s="307"/>
      <c r="AQ5" s="191"/>
      <c r="AS5" s="310" t="s">
        <v>26</v>
      </c>
      <c r="AT5" s="310"/>
      <c r="AU5" s="310"/>
      <c r="AV5" s="310"/>
      <c r="AW5" s="310" t="s">
        <v>9</v>
      </c>
      <c r="AX5" s="310"/>
      <c r="AY5" s="310" t="s">
        <v>10</v>
      </c>
      <c r="AZ5" s="310"/>
      <c r="BA5" s="310" t="s">
        <v>27</v>
      </c>
      <c r="BB5" s="310"/>
      <c r="BC5" s="307" t="s">
        <v>11</v>
      </c>
      <c r="BD5" s="307"/>
      <c r="BE5" s="307" t="s">
        <v>11</v>
      </c>
      <c r="BF5" s="307"/>
      <c r="BG5" s="307"/>
      <c r="BH5" s="307" t="s">
        <v>12</v>
      </c>
      <c r="BI5" s="307"/>
      <c r="BJ5" s="307"/>
      <c r="BK5" s="307" t="s">
        <v>12</v>
      </c>
      <c r="BL5" s="307"/>
    </row>
    <row r="6" spans="1:64" s="115" customFormat="1" ht="15.75" customHeight="1">
      <c r="A6" s="296"/>
      <c r="B6" s="297"/>
      <c r="C6" s="297"/>
      <c r="D6" s="298"/>
      <c r="E6" s="299"/>
      <c r="F6" s="300"/>
      <c r="G6" s="299"/>
      <c r="H6" s="300"/>
      <c r="I6" s="299"/>
      <c r="J6" s="300"/>
      <c r="K6" s="299"/>
      <c r="L6" s="300"/>
      <c r="M6" s="299"/>
      <c r="N6" s="306"/>
      <c r="O6" s="300"/>
      <c r="P6" s="299"/>
      <c r="Q6" s="306"/>
      <c r="R6" s="300"/>
      <c r="S6" s="299"/>
      <c r="T6" s="300"/>
      <c r="U6" s="191"/>
      <c r="W6" s="296"/>
      <c r="X6" s="297"/>
      <c r="Y6" s="297"/>
      <c r="Z6" s="298"/>
      <c r="AA6" s="299"/>
      <c r="AB6" s="300"/>
      <c r="AC6" s="299"/>
      <c r="AD6" s="300"/>
      <c r="AE6" s="299"/>
      <c r="AF6" s="300"/>
      <c r="AG6" s="299"/>
      <c r="AH6" s="300"/>
      <c r="AI6" s="299"/>
      <c r="AJ6" s="306"/>
      <c r="AK6" s="300"/>
      <c r="AL6" s="299"/>
      <c r="AM6" s="306"/>
      <c r="AN6" s="300"/>
      <c r="AO6" s="299"/>
      <c r="AP6" s="300"/>
      <c r="AQ6" s="191"/>
      <c r="AS6" s="296"/>
      <c r="AT6" s="297"/>
      <c r="AU6" s="297"/>
      <c r="AV6" s="298"/>
      <c r="AW6" s="299"/>
      <c r="AX6" s="300"/>
      <c r="AY6" s="299"/>
      <c r="AZ6" s="300"/>
      <c r="BA6" s="299"/>
      <c r="BB6" s="300"/>
      <c r="BC6" s="299"/>
      <c r="BD6" s="300"/>
      <c r="BE6" s="299"/>
      <c r="BF6" s="306"/>
      <c r="BG6" s="300"/>
      <c r="BH6" s="299"/>
      <c r="BI6" s="306"/>
      <c r="BJ6" s="300"/>
      <c r="BK6" s="299"/>
      <c r="BL6" s="300"/>
    </row>
    <row r="7" spans="1:64" s="115" customFormat="1" ht="15.75" customHeight="1">
      <c r="A7" s="296"/>
      <c r="B7" s="297"/>
      <c r="C7" s="297"/>
      <c r="D7" s="298"/>
      <c r="E7" s="299"/>
      <c r="F7" s="300"/>
      <c r="G7" s="299"/>
      <c r="H7" s="300"/>
      <c r="I7" s="299"/>
      <c r="J7" s="300"/>
      <c r="K7" s="299"/>
      <c r="L7" s="300"/>
      <c r="M7" s="299"/>
      <c r="N7" s="306"/>
      <c r="O7" s="300"/>
      <c r="P7" s="299"/>
      <c r="Q7" s="306"/>
      <c r="R7" s="300"/>
      <c r="S7" s="299"/>
      <c r="T7" s="300"/>
      <c r="U7" s="191"/>
      <c r="W7" s="296"/>
      <c r="X7" s="297"/>
      <c r="Y7" s="297"/>
      <c r="Z7" s="298"/>
      <c r="AA7" s="299"/>
      <c r="AB7" s="300"/>
      <c r="AC7" s="299"/>
      <c r="AD7" s="300"/>
      <c r="AE7" s="299"/>
      <c r="AF7" s="300"/>
      <c r="AG7" s="299"/>
      <c r="AH7" s="300"/>
      <c r="AI7" s="299"/>
      <c r="AJ7" s="306"/>
      <c r="AK7" s="300"/>
      <c r="AL7" s="299"/>
      <c r="AM7" s="306"/>
      <c r="AN7" s="300"/>
      <c r="AO7" s="299"/>
      <c r="AP7" s="300"/>
      <c r="AQ7" s="191"/>
      <c r="AS7" s="296"/>
      <c r="AT7" s="297"/>
      <c r="AU7" s="297"/>
      <c r="AV7" s="298"/>
      <c r="AW7" s="299"/>
      <c r="AX7" s="300"/>
      <c r="AY7" s="299"/>
      <c r="AZ7" s="300"/>
      <c r="BA7" s="299"/>
      <c r="BB7" s="300"/>
      <c r="BC7" s="299"/>
      <c r="BD7" s="300"/>
      <c r="BE7" s="299"/>
      <c r="BF7" s="306"/>
      <c r="BG7" s="300"/>
      <c r="BH7" s="299"/>
      <c r="BI7" s="306"/>
      <c r="BJ7" s="300"/>
      <c r="BK7" s="299"/>
      <c r="BL7" s="300"/>
    </row>
    <row r="8" spans="1:64" s="115" customFormat="1" ht="15.75" customHeight="1">
      <c r="A8" s="296"/>
      <c r="B8" s="297"/>
      <c r="C8" s="297"/>
      <c r="D8" s="298"/>
      <c r="E8" s="299"/>
      <c r="F8" s="300"/>
      <c r="G8" s="299"/>
      <c r="H8" s="300"/>
      <c r="I8" s="299"/>
      <c r="J8" s="300"/>
      <c r="K8" s="299"/>
      <c r="L8" s="300"/>
      <c r="M8" s="299"/>
      <c r="N8" s="306"/>
      <c r="O8" s="300"/>
      <c r="P8" s="299"/>
      <c r="Q8" s="306"/>
      <c r="R8" s="300"/>
      <c r="S8" s="299"/>
      <c r="T8" s="300"/>
      <c r="U8" s="191"/>
      <c r="W8" s="296"/>
      <c r="X8" s="297"/>
      <c r="Y8" s="297"/>
      <c r="Z8" s="298"/>
      <c r="AA8" s="299"/>
      <c r="AB8" s="300"/>
      <c r="AC8" s="299"/>
      <c r="AD8" s="300"/>
      <c r="AE8" s="299"/>
      <c r="AF8" s="300"/>
      <c r="AG8" s="299"/>
      <c r="AH8" s="300"/>
      <c r="AI8" s="299"/>
      <c r="AJ8" s="306"/>
      <c r="AK8" s="300"/>
      <c r="AL8" s="299"/>
      <c r="AM8" s="306"/>
      <c r="AN8" s="300"/>
      <c r="AO8" s="299"/>
      <c r="AP8" s="300"/>
      <c r="AQ8" s="191"/>
      <c r="AS8" s="296"/>
      <c r="AT8" s="297"/>
      <c r="AU8" s="297"/>
      <c r="AV8" s="298"/>
      <c r="AW8" s="299"/>
      <c r="AX8" s="300"/>
      <c r="AY8" s="299"/>
      <c r="AZ8" s="300"/>
      <c r="BA8" s="299"/>
      <c r="BB8" s="300"/>
      <c r="BC8" s="299"/>
      <c r="BD8" s="300"/>
      <c r="BE8" s="299"/>
      <c r="BF8" s="306"/>
      <c r="BG8" s="300"/>
      <c r="BH8" s="299"/>
      <c r="BI8" s="306"/>
      <c r="BJ8" s="300"/>
      <c r="BK8" s="299"/>
      <c r="BL8" s="300"/>
    </row>
    <row r="9" spans="1:64" s="115" customFormat="1" ht="15.75" customHeight="1">
      <c r="A9" s="296"/>
      <c r="B9" s="297"/>
      <c r="C9" s="297"/>
      <c r="D9" s="298"/>
      <c r="E9" s="299"/>
      <c r="F9" s="300"/>
      <c r="G9" s="299"/>
      <c r="H9" s="300"/>
      <c r="I9" s="299"/>
      <c r="J9" s="300"/>
      <c r="K9" s="299"/>
      <c r="L9" s="300"/>
      <c r="M9" s="299"/>
      <c r="N9" s="306"/>
      <c r="O9" s="300"/>
      <c r="P9" s="299"/>
      <c r="Q9" s="306"/>
      <c r="R9" s="300"/>
      <c r="S9" s="299"/>
      <c r="T9" s="300"/>
      <c r="U9" s="191"/>
      <c r="W9" s="296"/>
      <c r="X9" s="297"/>
      <c r="Y9" s="297"/>
      <c r="Z9" s="298"/>
      <c r="AA9" s="299"/>
      <c r="AB9" s="300"/>
      <c r="AC9" s="299"/>
      <c r="AD9" s="300"/>
      <c r="AE9" s="299"/>
      <c r="AF9" s="300"/>
      <c r="AG9" s="299"/>
      <c r="AH9" s="300"/>
      <c r="AI9" s="299"/>
      <c r="AJ9" s="306"/>
      <c r="AK9" s="300"/>
      <c r="AL9" s="299"/>
      <c r="AM9" s="306"/>
      <c r="AN9" s="300"/>
      <c r="AO9" s="299"/>
      <c r="AP9" s="300"/>
      <c r="AQ9" s="191"/>
      <c r="AS9" s="296"/>
      <c r="AT9" s="297"/>
      <c r="AU9" s="297"/>
      <c r="AV9" s="298"/>
      <c r="AW9" s="299"/>
      <c r="AX9" s="300"/>
      <c r="AY9" s="299"/>
      <c r="AZ9" s="300"/>
      <c r="BA9" s="299"/>
      <c r="BB9" s="300"/>
      <c r="BC9" s="299"/>
      <c r="BD9" s="300"/>
      <c r="BE9" s="299"/>
      <c r="BF9" s="306"/>
      <c r="BG9" s="300"/>
      <c r="BH9" s="299"/>
      <c r="BI9" s="306"/>
      <c r="BJ9" s="300"/>
      <c r="BK9" s="299"/>
      <c r="BL9" s="300"/>
    </row>
    <row r="10" spans="1:64" s="115" customFormat="1" ht="15.75" customHeight="1">
      <c r="A10" s="296"/>
      <c r="B10" s="297"/>
      <c r="C10" s="297"/>
      <c r="D10" s="298"/>
      <c r="E10" s="299"/>
      <c r="F10" s="300"/>
      <c r="G10" s="299"/>
      <c r="H10" s="300"/>
      <c r="I10" s="299"/>
      <c r="J10" s="300"/>
      <c r="K10" s="299"/>
      <c r="L10" s="300"/>
      <c r="M10" s="299"/>
      <c r="N10" s="306"/>
      <c r="O10" s="300"/>
      <c r="P10" s="299"/>
      <c r="Q10" s="306"/>
      <c r="R10" s="300"/>
      <c r="S10" s="299"/>
      <c r="T10" s="300"/>
      <c r="U10" s="191"/>
      <c r="W10" s="296"/>
      <c r="X10" s="297"/>
      <c r="Y10" s="297"/>
      <c r="Z10" s="298"/>
      <c r="AA10" s="299"/>
      <c r="AB10" s="300"/>
      <c r="AC10" s="299"/>
      <c r="AD10" s="300"/>
      <c r="AE10" s="299"/>
      <c r="AF10" s="300"/>
      <c r="AG10" s="299"/>
      <c r="AH10" s="300"/>
      <c r="AI10" s="299"/>
      <c r="AJ10" s="306"/>
      <c r="AK10" s="300"/>
      <c r="AL10" s="299"/>
      <c r="AM10" s="306"/>
      <c r="AN10" s="300"/>
      <c r="AO10" s="299"/>
      <c r="AP10" s="300"/>
      <c r="AQ10" s="191"/>
      <c r="AS10" s="296"/>
      <c r="AT10" s="297"/>
      <c r="AU10" s="297"/>
      <c r="AV10" s="298"/>
      <c r="AW10" s="299"/>
      <c r="AX10" s="300"/>
      <c r="AY10" s="299"/>
      <c r="AZ10" s="300"/>
      <c r="BA10" s="299"/>
      <c r="BB10" s="300"/>
      <c r="BC10" s="299"/>
      <c r="BD10" s="300"/>
      <c r="BE10" s="299"/>
      <c r="BF10" s="306"/>
      <c r="BG10" s="300"/>
      <c r="BH10" s="299"/>
      <c r="BI10" s="306"/>
      <c r="BJ10" s="300"/>
      <c r="BK10" s="299"/>
      <c r="BL10" s="300"/>
    </row>
    <row r="11" spans="1:64" s="115" customFormat="1" ht="15.75" customHeight="1">
      <c r="A11" s="296"/>
      <c r="B11" s="297"/>
      <c r="C11" s="297"/>
      <c r="D11" s="298"/>
      <c r="E11" s="299"/>
      <c r="F11" s="300"/>
      <c r="G11" s="299"/>
      <c r="H11" s="300"/>
      <c r="I11" s="299"/>
      <c r="J11" s="300"/>
      <c r="K11" s="299"/>
      <c r="L11" s="300"/>
      <c r="M11" s="299"/>
      <c r="N11" s="306"/>
      <c r="O11" s="300"/>
      <c r="P11" s="299"/>
      <c r="Q11" s="306"/>
      <c r="R11" s="300"/>
      <c r="S11" s="299"/>
      <c r="T11" s="300"/>
      <c r="U11" s="191"/>
      <c r="W11" s="296"/>
      <c r="X11" s="297"/>
      <c r="Y11" s="297"/>
      <c r="Z11" s="298"/>
      <c r="AA11" s="299"/>
      <c r="AB11" s="300"/>
      <c r="AC11" s="299"/>
      <c r="AD11" s="300"/>
      <c r="AE11" s="299"/>
      <c r="AF11" s="300"/>
      <c r="AG11" s="299"/>
      <c r="AH11" s="300"/>
      <c r="AI11" s="299"/>
      <c r="AJ11" s="306"/>
      <c r="AK11" s="300"/>
      <c r="AL11" s="299"/>
      <c r="AM11" s="306"/>
      <c r="AN11" s="300"/>
      <c r="AO11" s="299"/>
      <c r="AP11" s="300"/>
      <c r="AQ11" s="191"/>
      <c r="AS11" s="296"/>
      <c r="AT11" s="297"/>
      <c r="AU11" s="297"/>
      <c r="AV11" s="298"/>
      <c r="AW11" s="299"/>
      <c r="AX11" s="300"/>
      <c r="AY11" s="299"/>
      <c r="AZ11" s="300"/>
      <c r="BA11" s="299"/>
      <c r="BB11" s="300"/>
      <c r="BC11" s="299"/>
      <c r="BD11" s="300"/>
      <c r="BE11" s="299"/>
      <c r="BF11" s="306"/>
      <c r="BG11" s="300"/>
      <c r="BH11" s="299"/>
      <c r="BI11" s="306"/>
      <c r="BJ11" s="300"/>
      <c r="BK11" s="299"/>
      <c r="BL11" s="300"/>
    </row>
    <row r="12" spans="1:64" s="115" customFormat="1" ht="15.75" customHeight="1">
      <c r="A12" s="296"/>
      <c r="B12" s="297"/>
      <c r="C12" s="297"/>
      <c r="D12" s="298"/>
      <c r="E12" s="299"/>
      <c r="F12" s="300"/>
      <c r="G12" s="299"/>
      <c r="H12" s="300"/>
      <c r="I12" s="299"/>
      <c r="J12" s="300"/>
      <c r="K12" s="299"/>
      <c r="L12" s="300"/>
      <c r="M12" s="299"/>
      <c r="N12" s="306"/>
      <c r="O12" s="300"/>
      <c r="P12" s="299"/>
      <c r="Q12" s="306"/>
      <c r="R12" s="300"/>
      <c r="S12" s="299"/>
      <c r="T12" s="300"/>
      <c r="U12" s="191"/>
      <c r="W12" s="296"/>
      <c r="X12" s="297"/>
      <c r="Y12" s="297"/>
      <c r="Z12" s="298"/>
      <c r="AA12" s="299"/>
      <c r="AB12" s="300"/>
      <c r="AC12" s="299"/>
      <c r="AD12" s="300"/>
      <c r="AE12" s="299"/>
      <c r="AF12" s="300"/>
      <c r="AG12" s="299"/>
      <c r="AH12" s="300"/>
      <c r="AI12" s="299"/>
      <c r="AJ12" s="306"/>
      <c r="AK12" s="300"/>
      <c r="AL12" s="299"/>
      <c r="AM12" s="306"/>
      <c r="AN12" s="300"/>
      <c r="AO12" s="299"/>
      <c r="AP12" s="300"/>
      <c r="AQ12" s="191"/>
      <c r="AS12" s="296"/>
      <c r="AT12" s="297"/>
      <c r="AU12" s="297"/>
      <c r="AV12" s="298"/>
      <c r="AW12" s="299"/>
      <c r="AX12" s="300"/>
      <c r="AY12" s="299"/>
      <c r="AZ12" s="300"/>
      <c r="BA12" s="299"/>
      <c r="BB12" s="300"/>
      <c r="BC12" s="299"/>
      <c r="BD12" s="300"/>
      <c r="BE12" s="299"/>
      <c r="BF12" s="306"/>
      <c r="BG12" s="300"/>
      <c r="BH12" s="299"/>
      <c r="BI12" s="306"/>
      <c r="BJ12" s="300"/>
      <c r="BK12" s="299"/>
      <c r="BL12" s="300"/>
    </row>
    <row r="13" spans="1:64" s="115" customFormat="1" ht="15.75" customHeight="1">
      <c r="A13" s="296"/>
      <c r="B13" s="297"/>
      <c r="C13" s="297"/>
      <c r="D13" s="298"/>
      <c r="E13" s="299"/>
      <c r="F13" s="300"/>
      <c r="G13" s="299"/>
      <c r="H13" s="300"/>
      <c r="I13" s="299"/>
      <c r="J13" s="300"/>
      <c r="K13" s="299"/>
      <c r="L13" s="300"/>
      <c r="M13" s="299"/>
      <c r="N13" s="306"/>
      <c r="O13" s="300"/>
      <c r="P13" s="299"/>
      <c r="Q13" s="306"/>
      <c r="R13" s="300"/>
      <c r="S13" s="299"/>
      <c r="T13" s="300"/>
      <c r="U13" s="191"/>
      <c r="W13" s="296"/>
      <c r="X13" s="297"/>
      <c r="Y13" s="297"/>
      <c r="Z13" s="298"/>
      <c r="AA13" s="299"/>
      <c r="AB13" s="300"/>
      <c r="AC13" s="299"/>
      <c r="AD13" s="300"/>
      <c r="AE13" s="299"/>
      <c r="AF13" s="300"/>
      <c r="AG13" s="299"/>
      <c r="AH13" s="300"/>
      <c r="AI13" s="299"/>
      <c r="AJ13" s="306"/>
      <c r="AK13" s="300"/>
      <c r="AL13" s="299"/>
      <c r="AM13" s="306"/>
      <c r="AN13" s="300"/>
      <c r="AO13" s="299"/>
      <c r="AP13" s="300"/>
      <c r="AQ13" s="191"/>
      <c r="AS13" s="296"/>
      <c r="AT13" s="297"/>
      <c r="AU13" s="297"/>
      <c r="AV13" s="298"/>
      <c r="AW13" s="299"/>
      <c r="AX13" s="300"/>
      <c r="AY13" s="299"/>
      <c r="AZ13" s="300"/>
      <c r="BA13" s="299"/>
      <c r="BB13" s="300"/>
      <c r="BC13" s="299"/>
      <c r="BD13" s="300"/>
      <c r="BE13" s="299"/>
      <c r="BF13" s="306"/>
      <c r="BG13" s="300"/>
      <c r="BH13" s="299"/>
      <c r="BI13" s="306"/>
      <c r="BJ13" s="300"/>
      <c r="BK13" s="299"/>
      <c r="BL13" s="300"/>
    </row>
    <row r="14" spans="1:64" s="115" customFormat="1" ht="15.75" customHeight="1">
      <c r="A14" s="296"/>
      <c r="B14" s="297"/>
      <c r="C14" s="297"/>
      <c r="D14" s="298"/>
      <c r="E14" s="299"/>
      <c r="F14" s="300"/>
      <c r="G14" s="299"/>
      <c r="H14" s="300"/>
      <c r="I14" s="299"/>
      <c r="J14" s="300"/>
      <c r="K14" s="299"/>
      <c r="L14" s="300"/>
      <c r="M14" s="299"/>
      <c r="N14" s="306"/>
      <c r="O14" s="300"/>
      <c r="P14" s="299"/>
      <c r="Q14" s="306"/>
      <c r="R14" s="300"/>
      <c r="S14" s="299"/>
      <c r="T14" s="300"/>
      <c r="U14" s="191"/>
      <c r="W14" s="296"/>
      <c r="X14" s="297"/>
      <c r="Y14" s="297"/>
      <c r="Z14" s="298"/>
      <c r="AA14" s="299"/>
      <c r="AB14" s="300"/>
      <c r="AC14" s="299"/>
      <c r="AD14" s="300"/>
      <c r="AE14" s="299"/>
      <c r="AF14" s="300"/>
      <c r="AG14" s="299"/>
      <c r="AH14" s="300"/>
      <c r="AI14" s="299"/>
      <c r="AJ14" s="306"/>
      <c r="AK14" s="300"/>
      <c r="AL14" s="299"/>
      <c r="AM14" s="306"/>
      <c r="AN14" s="300"/>
      <c r="AO14" s="299"/>
      <c r="AP14" s="300"/>
      <c r="AQ14" s="191"/>
      <c r="AS14" s="296"/>
      <c r="AT14" s="297"/>
      <c r="AU14" s="297"/>
      <c r="AV14" s="298"/>
      <c r="AW14" s="299"/>
      <c r="AX14" s="300"/>
      <c r="AY14" s="299"/>
      <c r="AZ14" s="300"/>
      <c r="BA14" s="299"/>
      <c r="BB14" s="300"/>
      <c r="BC14" s="299"/>
      <c r="BD14" s="300"/>
      <c r="BE14" s="299"/>
      <c r="BF14" s="306"/>
      <c r="BG14" s="300"/>
      <c r="BH14" s="299"/>
      <c r="BI14" s="306"/>
      <c r="BJ14" s="300"/>
      <c r="BK14" s="299"/>
      <c r="BL14" s="300"/>
    </row>
    <row r="15" spans="1:64" s="115" customFormat="1" ht="15.75" customHeight="1">
      <c r="A15" s="296"/>
      <c r="B15" s="297"/>
      <c r="C15" s="297"/>
      <c r="D15" s="298"/>
      <c r="E15" s="299"/>
      <c r="F15" s="300"/>
      <c r="G15" s="299"/>
      <c r="H15" s="300"/>
      <c r="I15" s="299"/>
      <c r="J15" s="300"/>
      <c r="K15" s="299"/>
      <c r="L15" s="300"/>
      <c r="M15" s="299"/>
      <c r="N15" s="306"/>
      <c r="O15" s="300"/>
      <c r="P15" s="299"/>
      <c r="Q15" s="306"/>
      <c r="R15" s="300"/>
      <c r="S15" s="299"/>
      <c r="T15" s="300"/>
      <c r="U15" s="191"/>
      <c r="W15" s="296"/>
      <c r="X15" s="297"/>
      <c r="Y15" s="297"/>
      <c r="Z15" s="298"/>
      <c r="AA15" s="299"/>
      <c r="AB15" s="300"/>
      <c r="AC15" s="299"/>
      <c r="AD15" s="300"/>
      <c r="AE15" s="299"/>
      <c r="AF15" s="300"/>
      <c r="AG15" s="299"/>
      <c r="AH15" s="300"/>
      <c r="AI15" s="299"/>
      <c r="AJ15" s="306"/>
      <c r="AK15" s="300"/>
      <c r="AL15" s="299"/>
      <c r="AM15" s="306"/>
      <c r="AN15" s="300"/>
      <c r="AO15" s="299"/>
      <c r="AP15" s="300"/>
      <c r="AQ15" s="191"/>
      <c r="AS15" s="296"/>
      <c r="AT15" s="297"/>
      <c r="AU15" s="297"/>
      <c r="AV15" s="298"/>
      <c r="AW15" s="299"/>
      <c r="AX15" s="300"/>
      <c r="AY15" s="299"/>
      <c r="AZ15" s="300"/>
      <c r="BA15" s="299"/>
      <c r="BB15" s="300"/>
      <c r="BC15" s="299"/>
      <c r="BD15" s="300"/>
      <c r="BE15" s="299"/>
      <c r="BF15" s="306"/>
      <c r="BG15" s="300"/>
      <c r="BH15" s="299"/>
      <c r="BI15" s="306"/>
      <c r="BJ15" s="300"/>
      <c r="BK15" s="299"/>
      <c r="BL15" s="300"/>
    </row>
    <row r="16" spans="1:64" s="115" customFormat="1" ht="15.75" customHeight="1">
      <c r="A16" s="296"/>
      <c r="B16" s="297"/>
      <c r="C16" s="297"/>
      <c r="D16" s="298"/>
      <c r="E16" s="299"/>
      <c r="F16" s="300"/>
      <c r="G16" s="299"/>
      <c r="H16" s="300"/>
      <c r="I16" s="299"/>
      <c r="J16" s="300"/>
      <c r="K16" s="299"/>
      <c r="L16" s="300"/>
      <c r="M16" s="299"/>
      <c r="N16" s="306"/>
      <c r="O16" s="300"/>
      <c r="P16" s="299"/>
      <c r="Q16" s="306"/>
      <c r="R16" s="300"/>
      <c r="S16" s="299"/>
      <c r="T16" s="300"/>
      <c r="U16" s="191"/>
      <c r="W16" s="296"/>
      <c r="X16" s="297"/>
      <c r="Y16" s="297"/>
      <c r="Z16" s="298"/>
      <c r="AA16" s="299"/>
      <c r="AB16" s="300"/>
      <c r="AC16" s="299"/>
      <c r="AD16" s="300"/>
      <c r="AE16" s="299"/>
      <c r="AF16" s="300"/>
      <c r="AG16" s="299"/>
      <c r="AH16" s="300"/>
      <c r="AI16" s="299"/>
      <c r="AJ16" s="306"/>
      <c r="AK16" s="300"/>
      <c r="AL16" s="299"/>
      <c r="AM16" s="306"/>
      <c r="AN16" s="300"/>
      <c r="AO16" s="299"/>
      <c r="AP16" s="300"/>
      <c r="AQ16" s="191"/>
      <c r="AS16" s="296"/>
      <c r="AT16" s="297"/>
      <c r="AU16" s="297"/>
      <c r="AV16" s="298"/>
      <c r="AW16" s="299"/>
      <c r="AX16" s="300"/>
      <c r="AY16" s="299"/>
      <c r="AZ16" s="300"/>
      <c r="BA16" s="299"/>
      <c r="BB16" s="300"/>
      <c r="BC16" s="299"/>
      <c r="BD16" s="300"/>
      <c r="BE16" s="299"/>
      <c r="BF16" s="306"/>
      <c r="BG16" s="300"/>
      <c r="BH16" s="299"/>
      <c r="BI16" s="306"/>
      <c r="BJ16" s="300"/>
      <c r="BK16" s="299"/>
      <c r="BL16" s="300"/>
    </row>
    <row r="17" spans="1:64" s="115" customFormat="1" ht="15.75" customHeight="1">
      <c r="A17" s="296"/>
      <c r="B17" s="297"/>
      <c r="C17" s="297"/>
      <c r="D17" s="298"/>
      <c r="E17" s="299"/>
      <c r="F17" s="300"/>
      <c r="G17" s="299"/>
      <c r="H17" s="300"/>
      <c r="I17" s="299"/>
      <c r="J17" s="300"/>
      <c r="K17" s="299"/>
      <c r="L17" s="300"/>
      <c r="M17" s="299"/>
      <c r="N17" s="306"/>
      <c r="O17" s="300"/>
      <c r="P17" s="299"/>
      <c r="Q17" s="306"/>
      <c r="R17" s="300"/>
      <c r="S17" s="299"/>
      <c r="T17" s="300"/>
      <c r="U17" s="191"/>
      <c r="W17" s="296"/>
      <c r="X17" s="297"/>
      <c r="Y17" s="297"/>
      <c r="Z17" s="298"/>
      <c r="AA17" s="299"/>
      <c r="AB17" s="300"/>
      <c r="AC17" s="299"/>
      <c r="AD17" s="300"/>
      <c r="AE17" s="299"/>
      <c r="AF17" s="300"/>
      <c r="AG17" s="299"/>
      <c r="AH17" s="300"/>
      <c r="AI17" s="299"/>
      <c r="AJ17" s="306"/>
      <c r="AK17" s="300"/>
      <c r="AL17" s="299"/>
      <c r="AM17" s="306"/>
      <c r="AN17" s="300"/>
      <c r="AO17" s="299"/>
      <c r="AP17" s="300"/>
      <c r="AQ17" s="191"/>
      <c r="AS17" s="296"/>
      <c r="AT17" s="297"/>
      <c r="AU17" s="297"/>
      <c r="AV17" s="298"/>
      <c r="AW17" s="299"/>
      <c r="AX17" s="300"/>
      <c r="AY17" s="299"/>
      <c r="AZ17" s="300"/>
      <c r="BA17" s="299"/>
      <c r="BB17" s="300"/>
      <c r="BC17" s="299"/>
      <c r="BD17" s="300"/>
      <c r="BE17" s="299"/>
      <c r="BF17" s="306"/>
      <c r="BG17" s="300"/>
      <c r="BH17" s="299"/>
      <c r="BI17" s="306"/>
      <c r="BJ17" s="300"/>
      <c r="BK17" s="299"/>
      <c r="BL17" s="300"/>
    </row>
    <row r="18" spans="1:64" s="115" customFormat="1" ht="15.75" customHeight="1">
      <c r="A18" s="296"/>
      <c r="B18" s="297"/>
      <c r="C18" s="297"/>
      <c r="D18" s="298"/>
      <c r="E18" s="299"/>
      <c r="F18" s="300"/>
      <c r="G18" s="299"/>
      <c r="H18" s="300"/>
      <c r="I18" s="299"/>
      <c r="J18" s="300"/>
      <c r="K18" s="299"/>
      <c r="L18" s="300"/>
      <c r="M18" s="299"/>
      <c r="N18" s="306"/>
      <c r="O18" s="300"/>
      <c r="P18" s="299"/>
      <c r="Q18" s="306"/>
      <c r="R18" s="300"/>
      <c r="S18" s="299"/>
      <c r="T18" s="300"/>
      <c r="U18" s="191"/>
      <c r="W18" s="296"/>
      <c r="X18" s="297"/>
      <c r="Y18" s="297"/>
      <c r="Z18" s="298"/>
      <c r="AA18" s="299"/>
      <c r="AB18" s="300"/>
      <c r="AC18" s="299"/>
      <c r="AD18" s="300"/>
      <c r="AE18" s="299"/>
      <c r="AF18" s="300"/>
      <c r="AG18" s="299"/>
      <c r="AH18" s="300"/>
      <c r="AI18" s="299"/>
      <c r="AJ18" s="306"/>
      <c r="AK18" s="300"/>
      <c r="AL18" s="299"/>
      <c r="AM18" s="306"/>
      <c r="AN18" s="300"/>
      <c r="AO18" s="299"/>
      <c r="AP18" s="300"/>
      <c r="AQ18" s="191"/>
      <c r="AS18" s="296"/>
      <c r="AT18" s="297"/>
      <c r="AU18" s="297"/>
      <c r="AV18" s="298"/>
      <c r="AW18" s="299"/>
      <c r="AX18" s="300"/>
      <c r="AY18" s="299"/>
      <c r="AZ18" s="300"/>
      <c r="BA18" s="299"/>
      <c r="BB18" s="300"/>
      <c r="BC18" s="299"/>
      <c r="BD18" s="300"/>
      <c r="BE18" s="299"/>
      <c r="BF18" s="306"/>
      <c r="BG18" s="300"/>
      <c r="BH18" s="299"/>
      <c r="BI18" s="306"/>
      <c r="BJ18" s="300"/>
      <c r="BK18" s="299"/>
      <c r="BL18" s="300"/>
    </row>
    <row r="19" spans="1:64" s="115" customFormat="1" ht="15.75" customHeight="1">
      <c r="A19" s="296"/>
      <c r="B19" s="297"/>
      <c r="C19" s="297"/>
      <c r="D19" s="298"/>
      <c r="E19" s="299"/>
      <c r="F19" s="300"/>
      <c r="G19" s="299"/>
      <c r="H19" s="300"/>
      <c r="I19" s="299"/>
      <c r="J19" s="300"/>
      <c r="K19" s="299"/>
      <c r="L19" s="300"/>
      <c r="M19" s="299"/>
      <c r="N19" s="306"/>
      <c r="O19" s="300"/>
      <c r="P19" s="299"/>
      <c r="Q19" s="306"/>
      <c r="R19" s="300"/>
      <c r="S19" s="299"/>
      <c r="T19" s="300"/>
      <c r="U19" s="191"/>
      <c r="W19" s="296"/>
      <c r="X19" s="297"/>
      <c r="Y19" s="297"/>
      <c r="Z19" s="298"/>
      <c r="AA19" s="299"/>
      <c r="AB19" s="300"/>
      <c r="AC19" s="299"/>
      <c r="AD19" s="300"/>
      <c r="AE19" s="299"/>
      <c r="AF19" s="300"/>
      <c r="AG19" s="299"/>
      <c r="AH19" s="300"/>
      <c r="AI19" s="299"/>
      <c r="AJ19" s="306"/>
      <c r="AK19" s="300"/>
      <c r="AL19" s="299"/>
      <c r="AM19" s="306"/>
      <c r="AN19" s="300"/>
      <c r="AO19" s="299"/>
      <c r="AP19" s="300"/>
      <c r="AQ19" s="191"/>
      <c r="AS19" s="296"/>
      <c r="AT19" s="297"/>
      <c r="AU19" s="297"/>
      <c r="AV19" s="298"/>
      <c r="AW19" s="299"/>
      <c r="AX19" s="300"/>
      <c r="AY19" s="299"/>
      <c r="AZ19" s="300"/>
      <c r="BA19" s="299"/>
      <c r="BB19" s="300"/>
      <c r="BC19" s="299"/>
      <c r="BD19" s="300"/>
      <c r="BE19" s="299"/>
      <c r="BF19" s="306"/>
      <c r="BG19" s="300"/>
      <c r="BH19" s="299"/>
      <c r="BI19" s="306"/>
      <c r="BJ19" s="300"/>
      <c r="BK19" s="299"/>
      <c r="BL19" s="300"/>
    </row>
    <row r="20" spans="1:64" s="115" customFormat="1" ht="15.75" customHeight="1">
      <c r="A20" s="296"/>
      <c r="B20" s="297"/>
      <c r="C20" s="297"/>
      <c r="D20" s="298"/>
      <c r="E20" s="299"/>
      <c r="F20" s="300"/>
      <c r="G20" s="299"/>
      <c r="H20" s="300"/>
      <c r="I20" s="299"/>
      <c r="J20" s="300"/>
      <c r="K20" s="299"/>
      <c r="L20" s="300"/>
      <c r="M20" s="299"/>
      <c r="N20" s="306"/>
      <c r="O20" s="300"/>
      <c r="P20" s="299"/>
      <c r="Q20" s="306"/>
      <c r="R20" s="300"/>
      <c r="S20" s="299"/>
      <c r="T20" s="300"/>
      <c r="U20" s="191"/>
      <c r="W20" s="296"/>
      <c r="X20" s="297"/>
      <c r="Y20" s="297"/>
      <c r="Z20" s="298"/>
      <c r="AA20" s="299"/>
      <c r="AB20" s="300"/>
      <c r="AC20" s="299"/>
      <c r="AD20" s="300"/>
      <c r="AE20" s="299"/>
      <c r="AF20" s="300"/>
      <c r="AG20" s="299"/>
      <c r="AH20" s="300"/>
      <c r="AI20" s="299"/>
      <c r="AJ20" s="306"/>
      <c r="AK20" s="300"/>
      <c r="AL20" s="299"/>
      <c r="AM20" s="306"/>
      <c r="AN20" s="300"/>
      <c r="AO20" s="299"/>
      <c r="AP20" s="300"/>
      <c r="AQ20" s="191"/>
      <c r="AS20" s="296"/>
      <c r="AT20" s="297"/>
      <c r="AU20" s="297"/>
      <c r="AV20" s="298"/>
      <c r="AW20" s="299"/>
      <c r="AX20" s="300"/>
      <c r="AY20" s="299"/>
      <c r="AZ20" s="300"/>
      <c r="BA20" s="299"/>
      <c r="BB20" s="300"/>
      <c r="BC20" s="299"/>
      <c r="BD20" s="300"/>
      <c r="BE20" s="299"/>
      <c r="BF20" s="306"/>
      <c r="BG20" s="300"/>
      <c r="BH20" s="299"/>
      <c r="BI20" s="306"/>
      <c r="BJ20" s="300"/>
      <c r="BK20" s="299"/>
      <c r="BL20" s="300"/>
    </row>
    <row r="21" spans="1:64" s="115" customFormat="1" ht="15.75" customHeight="1">
      <c r="A21" s="301"/>
      <c r="B21" s="301"/>
      <c r="C21" s="301"/>
      <c r="D21" s="301"/>
      <c r="E21" s="301"/>
      <c r="F21" s="301"/>
      <c r="G21" s="301"/>
      <c r="H21" s="301"/>
      <c r="I21" s="301"/>
      <c r="J21" s="301"/>
      <c r="K21" s="301"/>
      <c r="L21" s="301"/>
      <c r="M21" s="301"/>
      <c r="N21" s="301"/>
      <c r="O21" s="301"/>
      <c r="P21" s="301"/>
      <c r="Q21" s="301"/>
      <c r="R21" s="301"/>
      <c r="S21" s="301"/>
      <c r="T21" s="301"/>
      <c r="U21" s="191"/>
      <c r="W21" s="301"/>
      <c r="X21" s="301"/>
      <c r="Y21" s="301"/>
      <c r="Z21" s="301"/>
      <c r="AA21" s="301"/>
      <c r="AB21" s="301"/>
      <c r="AC21" s="301"/>
      <c r="AD21" s="301"/>
      <c r="AE21" s="301"/>
      <c r="AF21" s="301"/>
      <c r="AG21" s="301"/>
      <c r="AH21" s="301"/>
      <c r="AI21" s="301"/>
      <c r="AJ21" s="301"/>
      <c r="AK21" s="301"/>
      <c r="AL21" s="301"/>
      <c r="AM21" s="301"/>
      <c r="AN21" s="301"/>
      <c r="AO21" s="301"/>
      <c r="AP21" s="301"/>
      <c r="AQ21" s="191"/>
      <c r="AS21" s="301"/>
      <c r="AT21" s="301"/>
      <c r="AU21" s="301"/>
      <c r="AV21" s="301"/>
      <c r="AW21" s="301"/>
      <c r="AX21" s="301"/>
      <c r="AY21" s="301"/>
      <c r="AZ21" s="301"/>
      <c r="BA21" s="301"/>
      <c r="BB21" s="301"/>
      <c r="BC21" s="301"/>
      <c r="BD21" s="301"/>
      <c r="BE21" s="301"/>
      <c r="BF21" s="301"/>
      <c r="BG21" s="301"/>
      <c r="BH21" s="301"/>
      <c r="BI21" s="301"/>
      <c r="BJ21" s="301"/>
      <c r="BK21" s="301"/>
      <c r="BL21" s="301"/>
    </row>
    <row r="22" spans="1:65" s="115" customFormat="1" ht="15.75" customHeight="1">
      <c r="A22" s="323">
        <f>A2</f>
        <v>1</v>
      </c>
      <c r="B22" s="324"/>
      <c r="C22" s="324"/>
      <c r="D22" s="325"/>
      <c r="E22" s="192"/>
      <c r="F22" s="193"/>
      <c r="G22" s="193"/>
      <c r="H22" s="194"/>
      <c r="I22" s="194"/>
      <c r="J22" s="194"/>
      <c r="K22" s="194"/>
      <c r="L22" s="194"/>
      <c r="M22" s="194"/>
      <c r="N22" s="193"/>
      <c r="O22" s="193"/>
      <c r="P22" s="240" t="s">
        <v>20</v>
      </c>
      <c r="Q22" s="241" t="s">
        <v>66</v>
      </c>
      <c r="R22" s="260" t="str">
        <f>""&amp;IF(ISNUMBER(FIND("A",J23)),4,0)+IF(ISNUMBER(FIND("K",J23)),3,0)+IF(ISNUMBER(FIND("Q",J23)),2,0)+IF(ISNUMBER(FIND("J",J23)),1,0)+IF(ISNUMBER(FIND("A",J24)),4,0)+IF(ISNUMBER(FIND("K",J24)),3,0)+IF(ISNUMBER(FIND("Q",J24)),2,0)+IF(ISNUMBER(FIND("J",J24)),1,0)+IF(ISNUMBER(FIND("A",J25)),4,0)+IF(ISNUMBER(FIND("K",J25)),3,0)+IF(ISNUMBER(FIND("Q",J25)),2,0)+IF(ISNUMBER(FIND("J",J25)),1,0)+IF(ISNUMBER(FIND("A",J26)),4,0)+IF(ISNUMBER(FIND("K",J26)),3,0)+IF(ISNUMBER(FIND("Q",J26)),2,0)+IF(ISNUMBER(FIND("J",J26)),1,0)</f>
        <v>8</v>
      </c>
      <c r="S22" s="244" t="s">
        <v>67</v>
      </c>
      <c r="T22" s="195"/>
      <c r="U22" s="190"/>
      <c r="V22" s="114"/>
      <c r="W22" s="323">
        <f>W2</f>
        <v>2</v>
      </c>
      <c r="X22" s="324"/>
      <c r="Y22" s="324"/>
      <c r="Z22" s="325"/>
      <c r="AA22" s="192"/>
      <c r="AB22" s="193"/>
      <c r="AC22" s="193"/>
      <c r="AD22" s="194"/>
      <c r="AE22" s="194"/>
      <c r="AF22" s="194"/>
      <c r="AG22" s="194"/>
      <c r="AH22" s="194"/>
      <c r="AI22" s="194"/>
      <c r="AJ22" s="193"/>
      <c r="AK22" s="193"/>
      <c r="AL22" s="240" t="s">
        <v>20</v>
      </c>
      <c r="AM22" s="241" t="s">
        <v>66</v>
      </c>
      <c r="AN22" s="260" t="str">
        <f>""&amp;IF(ISNUMBER(FIND("A",AF23)),4,0)+IF(ISNUMBER(FIND("K",AF23)),3,0)+IF(ISNUMBER(FIND("Q",AF23)),2,0)+IF(ISNUMBER(FIND("J",AF23)),1,0)+IF(ISNUMBER(FIND("A",AF24)),4,0)+IF(ISNUMBER(FIND("K",AF24)),3,0)+IF(ISNUMBER(FIND("Q",AF24)),2,0)+IF(ISNUMBER(FIND("J",AF24)),1,0)+IF(ISNUMBER(FIND("A",AF25)),4,0)+IF(ISNUMBER(FIND("K",AF25)),3,0)+IF(ISNUMBER(FIND("Q",AF25)),2,0)+IF(ISNUMBER(FIND("J",AF25)),1,0)+IF(ISNUMBER(FIND("A",AF26)),4,0)+IF(ISNUMBER(FIND("K",AF26)),3,0)+IF(ISNUMBER(FIND("Q",AF26)),2,0)+IF(ISNUMBER(FIND("J",AF26)),1,0)</f>
        <v>8</v>
      </c>
      <c r="AO22" s="244" t="s">
        <v>67</v>
      </c>
      <c r="AP22" s="195"/>
      <c r="AQ22" s="190"/>
      <c r="AR22" s="114"/>
      <c r="AS22" s="323">
        <f>AS2</f>
        <v>3</v>
      </c>
      <c r="AT22" s="324"/>
      <c r="AU22" s="324"/>
      <c r="AV22" s="325"/>
      <c r="AW22" s="192"/>
      <c r="AX22" s="193"/>
      <c r="AY22" s="193"/>
      <c r="AZ22" s="194"/>
      <c r="BA22" s="194"/>
      <c r="BB22" s="194"/>
      <c r="BC22" s="194"/>
      <c r="BD22" s="194"/>
      <c r="BE22" s="194"/>
      <c r="BF22" s="193"/>
      <c r="BG22" s="193"/>
      <c r="BH22" s="240" t="s">
        <v>20</v>
      </c>
      <c r="BI22" s="241" t="s">
        <v>66</v>
      </c>
      <c r="BJ22" s="260" t="str">
        <f>""&amp;IF(ISNUMBER(FIND("A",BB23)),4,0)+IF(ISNUMBER(FIND("K",BB23)),3,0)+IF(ISNUMBER(FIND("Q",BB23)),2,0)+IF(ISNUMBER(FIND("J",BB23)),1,0)+IF(ISNUMBER(FIND("A",BB24)),4,0)+IF(ISNUMBER(FIND("K",BB24)),3,0)+IF(ISNUMBER(FIND("Q",BB24)),2,0)+IF(ISNUMBER(FIND("J",BB24)),1,0)+IF(ISNUMBER(FIND("A",BB25)),4,0)+IF(ISNUMBER(FIND("K",BB25)),3,0)+IF(ISNUMBER(FIND("Q",BB25)),2,0)+IF(ISNUMBER(FIND("J",BB25)),1,0)+IF(ISNUMBER(FIND("A",BB26)),4,0)+IF(ISNUMBER(FIND("K",BB26)),3,0)+IF(ISNUMBER(FIND("Q",BB26)),2,0)+IF(ISNUMBER(FIND("J",BB26)),1,0)</f>
        <v>12</v>
      </c>
      <c r="BK22" s="244" t="s">
        <v>67</v>
      </c>
      <c r="BL22" s="195"/>
      <c r="BM22" s="114"/>
    </row>
    <row r="23" spans="1:64" ht="12.75" customHeight="1">
      <c r="A23" s="326"/>
      <c r="B23" s="327"/>
      <c r="C23" s="327"/>
      <c r="D23" s="328"/>
      <c r="E23" s="196"/>
      <c r="F23" s="197"/>
      <c r="G23" s="197"/>
      <c r="I23" s="198" t="s">
        <v>52</v>
      </c>
      <c r="J23" s="199" t="str">
        <f ca="1">""&amp;VLOOKUP(1+10*A22,INDIRECT($A$37),2,0)</f>
        <v>A765</v>
      </c>
      <c r="L23" s="197"/>
      <c r="M23" s="197"/>
      <c r="N23" s="197"/>
      <c r="O23" s="197"/>
      <c r="P23" s="212" t="s">
        <v>21</v>
      </c>
      <c r="Q23" s="158" t="s">
        <v>66</v>
      </c>
      <c r="R23" s="261" t="str">
        <f>""&amp;IF(ISNUMBER(FIND("A",J33)),4,0)+IF(ISNUMBER(FIND("K",J33)),3,0)+IF(ISNUMBER(FIND("Q",J33)),2,0)+IF(ISNUMBER(FIND("J",J33)),1,0)+IF(ISNUMBER(FIND("A",J34)),4,0)+IF(ISNUMBER(FIND("K",J34)),3,0)+IF(ISNUMBER(FIND("Q",J34)),2,0)+IF(ISNUMBER(FIND("J",J34)),1,0)+IF(ISNUMBER(FIND("A",J35)),4,0)+IF(ISNUMBER(FIND("K",J35)),3,0)+IF(ISNUMBER(FIND("Q",J35)),2,0)+IF(ISNUMBER(FIND("J",J35)),1,0)+IF(ISNUMBER(FIND("A",J36)),4,0)+IF(ISNUMBER(FIND("K",J36)),3,0)+IF(ISNUMBER(FIND("Q",J36)),2,0)+IF(ISNUMBER(FIND("J",J36)),1,0)</f>
        <v>15</v>
      </c>
      <c r="S23" s="245" t="s">
        <v>67</v>
      </c>
      <c r="T23" s="200"/>
      <c r="U23" s="190"/>
      <c r="W23" s="326"/>
      <c r="X23" s="327"/>
      <c r="Y23" s="327"/>
      <c r="Z23" s="328"/>
      <c r="AA23" s="196"/>
      <c r="AB23" s="197"/>
      <c r="AC23" s="197"/>
      <c r="AE23" s="198" t="s">
        <v>52</v>
      </c>
      <c r="AF23" s="199" t="str">
        <f ca="1">""&amp;VLOOKUP(1+10*W22,INDIRECT($A$37),2,0)</f>
        <v>Q6</v>
      </c>
      <c r="AH23" s="197"/>
      <c r="AI23" s="197"/>
      <c r="AJ23" s="197"/>
      <c r="AK23" s="197"/>
      <c r="AL23" s="212" t="s">
        <v>21</v>
      </c>
      <c r="AM23" s="158" t="s">
        <v>66</v>
      </c>
      <c r="AN23" s="261" t="str">
        <f>""&amp;IF(ISNUMBER(FIND("A",AF33)),4,0)+IF(ISNUMBER(FIND("K",AF33)),3,0)+IF(ISNUMBER(FIND("Q",AF33)),2,0)+IF(ISNUMBER(FIND("J",AF33)),1,0)+IF(ISNUMBER(FIND("A",AF34)),4,0)+IF(ISNUMBER(FIND("K",AF34)),3,0)+IF(ISNUMBER(FIND("Q",AF34)),2,0)+IF(ISNUMBER(FIND("J",AF34)),1,0)+IF(ISNUMBER(FIND("A",AF35)),4,0)+IF(ISNUMBER(FIND("K",AF35)),3,0)+IF(ISNUMBER(FIND("Q",AF35)),2,0)+IF(ISNUMBER(FIND("J",AF35)),1,0)+IF(ISNUMBER(FIND("A",AF36)),4,0)+IF(ISNUMBER(FIND("K",AF36)),3,0)+IF(ISNUMBER(FIND("Q",AF36)),2,0)+IF(ISNUMBER(FIND("J",AF36)),1,0)</f>
        <v>7</v>
      </c>
      <c r="AO23" s="245" t="s">
        <v>67</v>
      </c>
      <c r="AP23" s="200"/>
      <c r="AQ23" s="190"/>
      <c r="AS23" s="326"/>
      <c r="AT23" s="327"/>
      <c r="AU23" s="327"/>
      <c r="AV23" s="328"/>
      <c r="AW23" s="196"/>
      <c r="AX23" s="197"/>
      <c r="AY23" s="197"/>
      <c r="BA23" s="198" t="s">
        <v>52</v>
      </c>
      <c r="BB23" s="199" t="str">
        <f ca="1">""&amp;VLOOKUP(1+10*AS22,INDIRECT($A$37),2,0)</f>
        <v>10</v>
      </c>
      <c r="BD23" s="197"/>
      <c r="BE23" s="197"/>
      <c r="BF23" s="197"/>
      <c r="BG23" s="197"/>
      <c r="BH23" s="212" t="s">
        <v>21</v>
      </c>
      <c r="BI23" s="158" t="s">
        <v>66</v>
      </c>
      <c r="BJ23" s="261" t="str">
        <f>""&amp;IF(ISNUMBER(FIND("A",BB33)),4,0)+IF(ISNUMBER(FIND("K",BB33)),3,0)+IF(ISNUMBER(FIND("Q",BB33)),2,0)+IF(ISNUMBER(FIND("J",BB33)),1,0)+IF(ISNUMBER(FIND("A",BB34)),4,0)+IF(ISNUMBER(FIND("K",BB34)),3,0)+IF(ISNUMBER(FIND("Q",BB34)),2,0)+IF(ISNUMBER(FIND("J",BB34)),1,0)+IF(ISNUMBER(FIND("A",BB35)),4,0)+IF(ISNUMBER(FIND("K",BB35)),3,0)+IF(ISNUMBER(FIND("Q",BB35)),2,0)+IF(ISNUMBER(FIND("J",BB35)),1,0)+IF(ISNUMBER(FIND("A",BB36)),4,0)+IF(ISNUMBER(FIND("K",BB36)),3,0)+IF(ISNUMBER(FIND("Q",BB36)),2,0)+IF(ISNUMBER(FIND("J",BB36)),1,0)</f>
        <v>8</v>
      </c>
      <c r="BK23" s="245" t="s">
        <v>67</v>
      </c>
      <c r="BL23" s="200"/>
    </row>
    <row r="24" spans="1:64" ht="12.75" customHeight="1">
      <c r="A24" s="329" t="str">
        <f>MID("WNES",1+MOD(A22,4),1)&amp;" / "&amp;MID(" EW  NS NoneBoth",1+4*INT(MOD(11*A22,16)/4),4)</f>
        <v>N / None</v>
      </c>
      <c r="B24" s="330"/>
      <c r="C24" s="330"/>
      <c r="D24" s="331"/>
      <c r="E24" s="201"/>
      <c r="F24" s="199"/>
      <c r="G24" s="199"/>
      <c r="I24" s="198" t="s">
        <v>15</v>
      </c>
      <c r="J24" s="199" t="str">
        <f ca="1">""&amp;VLOOKUP(2+10*A22,INDIRECT($A$37),2,0)</f>
        <v>Q6</v>
      </c>
      <c r="L24" s="197"/>
      <c r="M24" s="197"/>
      <c r="N24" s="197"/>
      <c r="O24" s="197"/>
      <c r="P24" s="212" t="s">
        <v>22</v>
      </c>
      <c r="Q24" s="242" t="s">
        <v>66</v>
      </c>
      <c r="R24" s="261" t="str">
        <f>""&amp;IF(ISNUMBER(FIND("A",O28)),4,0)+IF(ISNUMBER(FIND("K",O28)),3,0)+IF(ISNUMBER(FIND("Q",O28)),2,0)+IF(ISNUMBER(FIND("J",O28)),1,0)+IF(ISNUMBER(FIND("A",O29)),4,0)+IF(ISNUMBER(FIND("K",O29)),3,0)+IF(ISNUMBER(FIND("Q",O29)),2,0)+IF(ISNUMBER(FIND("J",O29)),1,0)+IF(ISNUMBER(FIND("A",O30)),4,0)+IF(ISNUMBER(FIND("K",O30)),3,0)+IF(ISNUMBER(FIND("Q",O30)),2,0)+IF(ISNUMBER(FIND("J",O30)),1,0)+IF(ISNUMBER(FIND("A",O31)),4,0)+IF(ISNUMBER(FIND("K",O31)),3,0)+IF(ISNUMBER(FIND("Q",O31)),2,0)+IF(ISNUMBER(FIND("J",O31)),1,0)</f>
        <v>10</v>
      </c>
      <c r="S24" s="245" t="s">
        <v>67</v>
      </c>
      <c r="T24" s="202"/>
      <c r="U24" s="190"/>
      <c r="W24" s="329" t="str">
        <f>MID("WNES",1+MOD(W22,4),1)&amp;" / "&amp;MID(" EW  NS NoneBoth",1+4*INT(MOD(11*W22,16)/4),4)</f>
        <v>E /  NS </v>
      </c>
      <c r="X24" s="330"/>
      <c r="Y24" s="330"/>
      <c r="Z24" s="331"/>
      <c r="AA24" s="201"/>
      <c r="AB24" s="199"/>
      <c r="AC24" s="199"/>
      <c r="AE24" s="198" t="s">
        <v>15</v>
      </c>
      <c r="AF24" s="199" t="str">
        <f ca="1">""&amp;VLOOKUP(2+10*W22,INDIRECT($A$37),2,0)</f>
        <v>AQ95</v>
      </c>
      <c r="AH24" s="197"/>
      <c r="AI24" s="197"/>
      <c r="AJ24" s="197"/>
      <c r="AK24" s="197"/>
      <c r="AL24" s="212" t="s">
        <v>22</v>
      </c>
      <c r="AM24" s="242" t="s">
        <v>66</v>
      </c>
      <c r="AN24" s="261" t="str">
        <f>""&amp;IF(ISNUMBER(FIND("A",AK28)),4,0)+IF(ISNUMBER(FIND("K",AK28)),3,0)+IF(ISNUMBER(FIND("Q",AK28)),2,0)+IF(ISNUMBER(FIND("J",AK28)),1,0)+IF(ISNUMBER(FIND("A",AK29)),4,0)+IF(ISNUMBER(FIND("K",AK29)),3,0)+IF(ISNUMBER(FIND("Q",AK29)),2,0)+IF(ISNUMBER(FIND("J",AK29)),1,0)+IF(ISNUMBER(FIND("A",AK30)),4,0)+IF(ISNUMBER(FIND("K",AK30)),3,0)+IF(ISNUMBER(FIND("Q",AK30)),2,0)+IF(ISNUMBER(FIND("J",AK30)),1,0)+IF(ISNUMBER(FIND("A",AK31)),4,0)+IF(ISNUMBER(FIND("K",AK31)),3,0)+IF(ISNUMBER(FIND("Q",AK31)),2,0)+IF(ISNUMBER(FIND("J",AK31)),1,0)</f>
        <v>9</v>
      </c>
      <c r="AO24" s="245" t="s">
        <v>67</v>
      </c>
      <c r="AP24" s="202"/>
      <c r="AQ24" s="190"/>
      <c r="AS24" s="329" t="str">
        <f>MID("WNES",1+MOD(AS22,4),1)&amp;" / "&amp;MID(" EW  NS NoneBoth",1+4*INT(MOD(11*AS22,16)/4),4)</f>
        <v>S /  EW </v>
      </c>
      <c r="AT24" s="330"/>
      <c r="AU24" s="330"/>
      <c r="AV24" s="331"/>
      <c r="AW24" s="201"/>
      <c r="AX24" s="199"/>
      <c r="AY24" s="199"/>
      <c r="BA24" s="198" t="s">
        <v>15</v>
      </c>
      <c r="BB24" s="199" t="str">
        <f ca="1">""&amp;VLOOKUP(2+10*AS22,INDIRECT($A$37),2,0)</f>
        <v>K754</v>
      </c>
      <c r="BD24" s="197"/>
      <c r="BE24" s="197"/>
      <c r="BF24" s="197"/>
      <c r="BG24" s="197"/>
      <c r="BH24" s="212" t="s">
        <v>22</v>
      </c>
      <c r="BI24" s="242" t="s">
        <v>66</v>
      </c>
      <c r="BJ24" s="261" t="str">
        <f>""&amp;IF(ISNUMBER(FIND("A",BG28)),4,0)+IF(ISNUMBER(FIND("K",BG28)),3,0)+IF(ISNUMBER(FIND("Q",BG28)),2,0)+IF(ISNUMBER(FIND("J",BG28)),1,0)+IF(ISNUMBER(FIND("A",BG29)),4,0)+IF(ISNUMBER(FIND("K",BG29)),3,0)+IF(ISNUMBER(FIND("Q",BG29)),2,0)+IF(ISNUMBER(FIND("J",BG29)),1,0)+IF(ISNUMBER(FIND("A",BG30)),4,0)+IF(ISNUMBER(FIND("K",BG30)),3,0)+IF(ISNUMBER(FIND("Q",BG30)),2,0)+IF(ISNUMBER(FIND("J",BG30)),1,0)+IF(ISNUMBER(FIND("A",BG31)),4,0)+IF(ISNUMBER(FIND("K",BG31)),3,0)+IF(ISNUMBER(FIND("Q",BG31)),2,0)+IF(ISNUMBER(FIND("J",BG31)),1,0)</f>
        <v>10</v>
      </c>
      <c r="BK24" s="245" t="s">
        <v>67</v>
      </c>
      <c r="BL24" s="202"/>
    </row>
    <row r="25" spans="1:64" ht="12.75" customHeight="1">
      <c r="A25" s="332"/>
      <c r="B25" s="333"/>
      <c r="C25" s="333"/>
      <c r="D25" s="334"/>
      <c r="E25" s="201"/>
      <c r="F25" s="199"/>
      <c r="G25" s="199"/>
      <c r="I25" s="198" t="s">
        <v>53</v>
      </c>
      <c r="J25" s="199" t="str">
        <f ca="1">""&amp;VLOOKUP(3+10*A22,INDIRECT($A$37),2,0)</f>
        <v>542</v>
      </c>
      <c r="L25" s="197"/>
      <c r="M25" s="197"/>
      <c r="N25" s="197"/>
      <c r="O25" s="197"/>
      <c r="P25" s="220" t="s">
        <v>23</v>
      </c>
      <c r="Q25" s="243" t="s">
        <v>66</v>
      </c>
      <c r="R25" s="262" t="str">
        <f>""&amp;IF(ISNUMBER(FIND("A",D28)),4,0)+IF(ISNUMBER(FIND("K",D28)),3,0)+IF(ISNUMBER(FIND("Q",D28)),2,0)+IF(ISNUMBER(FIND("J",D28)),1,0)+IF(ISNUMBER(FIND("A",D29)),4,0)+IF(ISNUMBER(FIND("K",D29)),3,0)+IF(ISNUMBER(FIND("Q",D29)),2,0)+IF(ISNUMBER(FIND("J",D29)),1,0)+IF(ISNUMBER(FIND("A",D30)),4,0)+IF(ISNUMBER(FIND("K",D30)),3,0)+IF(ISNUMBER(FIND("Q",D30)),2,0)+IF(ISNUMBER(FIND("J",D30)),1,0)+IF(ISNUMBER(FIND("A",D31)),4,0)+IF(ISNUMBER(FIND("K",D31)),3,0)+IF(ISNUMBER(FIND("Q",D31)),2,0)+IF(ISNUMBER(FIND("J",D31)),1,0)</f>
        <v>7</v>
      </c>
      <c r="S25" s="246" t="s">
        <v>67</v>
      </c>
      <c r="T25" s="219"/>
      <c r="U25" s="190"/>
      <c r="W25" s="332"/>
      <c r="X25" s="333"/>
      <c r="Y25" s="333"/>
      <c r="Z25" s="334"/>
      <c r="AA25" s="201"/>
      <c r="AB25" s="199"/>
      <c r="AC25" s="199"/>
      <c r="AE25" s="198" t="s">
        <v>53</v>
      </c>
      <c r="AF25" s="199" t="str">
        <f ca="1">""&amp;VLOOKUP(3+10*W22,INDIRECT($A$37),2,0)</f>
        <v>764</v>
      </c>
      <c r="AH25" s="197"/>
      <c r="AI25" s="197"/>
      <c r="AJ25" s="197"/>
      <c r="AK25" s="197"/>
      <c r="AL25" s="220" t="s">
        <v>23</v>
      </c>
      <c r="AM25" s="243" t="s">
        <v>66</v>
      </c>
      <c r="AN25" s="262" t="str">
        <f>""&amp;IF(ISNUMBER(FIND("A",Z28)),4,0)+IF(ISNUMBER(FIND("K",Z28)),3,0)+IF(ISNUMBER(FIND("Q",Z28)),2,0)+IF(ISNUMBER(FIND("J",Z28)),1,0)+IF(ISNUMBER(FIND("A",Z29)),4,0)+IF(ISNUMBER(FIND("K",Z29)),3,0)+IF(ISNUMBER(FIND("Q",Z29)),2,0)+IF(ISNUMBER(FIND("J",Z29)),1,0)+IF(ISNUMBER(FIND("A",Z30)),4,0)+IF(ISNUMBER(FIND("K",Z30)),3,0)+IF(ISNUMBER(FIND("Q",Z30)),2,0)+IF(ISNUMBER(FIND("J",Z30)),1,0)+IF(ISNUMBER(FIND("A",Z31)),4,0)+IF(ISNUMBER(FIND("K",Z31)),3,0)+IF(ISNUMBER(FIND("Q",Z31)),2,0)+IF(ISNUMBER(FIND("J",Z31)),1,0)</f>
        <v>16</v>
      </c>
      <c r="AO25" s="246" t="s">
        <v>67</v>
      </c>
      <c r="AP25" s="219"/>
      <c r="AQ25" s="190"/>
      <c r="AS25" s="332"/>
      <c r="AT25" s="333"/>
      <c r="AU25" s="333"/>
      <c r="AV25" s="334"/>
      <c r="AW25" s="201"/>
      <c r="AX25" s="199"/>
      <c r="AY25" s="199"/>
      <c r="BA25" s="198" t="s">
        <v>53</v>
      </c>
      <c r="BB25" s="199" t="str">
        <f ca="1">""&amp;VLOOKUP(3+10*AS22,INDIRECT($A$37),2,0)</f>
        <v>KQJ53</v>
      </c>
      <c r="BD25" s="197"/>
      <c r="BE25" s="197"/>
      <c r="BF25" s="197"/>
      <c r="BG25" s="197"/>
      <c r="BH25" s="220" t="s">
        <v>23</v>
      </c>
      <c r="BI25" s="243" t="s">
        <v>66</v>
      </c>
      <c r="BJ25" s="262" t="str">
        <f>""&amp;IF(ISNUMBER(FIND("A",AV28)),4,0)+IF(ISNUMBER(FIND("K",AV28)),3,0)+IF(ISNUMBER(FIND("Q",AV28)),2,0)+IF(ISNUMBER(FIND("J",AV28)),1,0)+IF(ISNUMBER(FIND("A",AV29)),4,0)+IF(ISNUMBER(FIND("K",AV29)),3,0)+IF(ISNUMBER(FIND("Q",AV29)),2,0)+IF(ISNUMBER(FIND("J",AV29)),1,0)+IF(ISNUMBER(FIND("A",AV30)),4,0)+IF(ISNUMBER(FIND("K",AV30)),3,0)+IF(ISNUMBER(FIND("Q",AV30)),2,0)+IF(ISNUMBER(FIND("J",AV30)),1,0)+IF(ISNUMBER(FIND("A",AV31)),4,0)+IF(ISNUMBER(FIND("K",AV31)),3,0)+IF(ISNUMBER(FIND("Q",AV31)),2,0)+IF(ISNUMBER(FIND("J",AV31)),1,0)</f>
        <v>10</v>
      </c>
      <c r="BK25" s="246" t="s">
        <v>67</v>
      </c>
      <c r="BL25" s="219"/>
    </row>
    <row r="26" spans="1:64" ht="12.75" customHeight="1">
      <c r="A26" s="203"/>
      <c r="C26" s="198"/>
      <c r="D26" s="199"/>
      <c r="E26" s="199"/>
      <c r="F26" s="199"/>
      <c r="G26" s="199"/>
      <c r="I26" s="198" t="s">
        <v>17</v>
      </c>
      <c r="J26" s="199" t="str">
        <f ca="1">""&amp;VLOOKUP(4+10*A22,INDIRECT($A$37),2,0)</f>
        <v>Q763</v>
      </c>
      <c r="L26" s="197"/>
      <c r="M26" s="197"/>
      <c r="N26" s="197"/>
      <c r="O26" s="197"/>
      <c r="P26" s="197"/>
      <c r="Q26" s="197"/>
      <c r="R26" s="197"/>
      <c r="S26" s="197"/>
      <c r="T26" s="202"/>
      <c r="U26" s="190"/>
      <c r="W26" s="203"/>
      <c r="Y26" s="198"/>
      <c r="Z26" s="199"/>
      <c r="AA26" s="199"/>
      <c r="AB26" s="199"/>
      <c r="AC26" s="199"/>
      <c r="AE26" s="198" t="s">
        <v>17</v>
      </c>
      <c r="AF26" s="199" t="str">
        <f ca="1">""&amp;VLOOKUP(4+10*W22,INDIRECT($A$37),2,0)</f>
        <v>10965</v>
      </c>
      <c r="AH26" s="197"/>
      <c r="AI26" s="197"/>
      <c r="AJ26" s="197"/>
      <c r="AK26" s="197"/>
      <c r="AL26" s="197"/>
      <c r="AM26" s="197"/>
      <c r="AN26" s="197"/>
      <c r="AO26" s="197"/>
      <c r="AP26" s="202"/>
      <c r="AQ26" s="190"/>
      <c r="AS26" s="203"/>
      <c r="AU26" s="198"/>
      <c r="AV26" s="199"/>
      <c r="AW26" s="199"/>
      <c r="AX26" s="199"/>
      <c r="AY26" s="199"/>
      <c r="BA26" s="198" t="s">
        <v>17</v>
      </c>
      <c r="BB26" s="199" t="str">
        <f ca="1">""&amp;VLOOKUP(4+10*AS22,INDIRECT($A$37),2,0)</f>
        <v>K63</v>
      </c>
      <c r="BD26" s="197"/>
      <c r="BE26" s="197"/>
      <c r="BF26" s="197"/>
      <c r="BG26" s="197"/>
      <c r="BH26" s="197"/>
      <c r="BI26" s="197"/>
      <c r="BJ26" s="197"/>
      <c r="BK26" s="197"/>
      <c r="BL26" s="202"/>
    </row>
    <row r="27" spans="1:64" ht="12.75" customHeight="1">
      <c r="A27" s="204"/>
      <c r="B27" s="199"/>
      <c r="C27" s="199"/>
      <c r="D27" s="199"/>
      <c r="E27" s="199"/>
      <c r="F27" s="199"/>
      <c r="G27" s="199"/>
      <c r="H27" s="199"/>
      <c r="I27" s="199"/>
      <c r="J27" s="199"/>
      <c r="K27" s="199"/>
      <c r="L27" s="199"/>
      <c r="M27" s="199"/>
      <c r="N27" s="197"/>
      <c r="O27" s="197"/>
      <c r="P27" s="197"/>
      <c r="Q27" s="197"/>
      <c r="R27" s="197"/>
      <c r="S27" s="197"/>
      <c r="T27" s="202"/>
      <c r="U27" s="190"/>
      <c r="W27" s="204"/>
      <c r="X27" s="199"/>
      <c r="Y27" s="199"/>
      <c r="Z27" s="199"/>
      <c r="AA27" s="199"/>
      <c r="AB27" s="199"/>
      <c r="AC27" s="199"/>
      <c r="AD27" s="199"/>
      <c r="AE27" s="199"/>
      <c r="AF27" s="199"/>
      <c r="AG27" s="199"/>
      <c r="AH27" s="199"/>
      <c r="AI27" s="199"/>
      <c r="AJ27" s="197"/>
      <c r="AK27" s="197"/>
      <c r="AL27" s="197"/>
      <c r="AM27" s="197"/>
      <c r="AN27" s="197"/>
      <c r="AO27" s="197"/>
      <c r="AP27" s="202"/>
      <c r="AQ27" s="190"/>
      <c r="AS27" s="204"/>
      <c r="AT27" s="199"/>
      <c r="AU27" s="199"/>
      <c r="AV27" s="199"/>
      <c r="AW27" s="199"/>
      <c r="AX27" s="199"/>
      <c r="AY27" s="199"/>
      <c r="AZ27" s="199"/>
      <c r="BA27" s="199"/>
      <c r="BB27" s="199"/>
      <c r="BC27" s="199"/>
      <c r="BD27" s="199"/>
      <c r="BE27" s="199"/>
      <c r="BF27" s="197"/>
      <c r="BG27" s="197"/>
      <c r="BH27" s="197"/>
      <c r="BI27" s="197"/>
      <c r="BJ27" s="197"/>
      <c r="BK27" s="197"/>
      <c r="BL27" s="202"/>
    </row>
    <row r="28" spans="1:64" ht="12.75" customHeight="1">
      <c r="A28" s="203"/>
      <c r="C28" s="198" t="s">
        <v>52</v>
      </c>
      <c r="D28" s="199" t="str">
        <f ca="1">""&amp;VLOOKUP(1+10*A22,INDIRECT($A$37),5,0)</f>
        <v>1043</v>
      </c>
      <c r="E28" s="199"/>
      <c r="I28" s="303" t="s">
        <v>20</v>
      </c>
      <c r="J28" s="304"/>
      <c r="K28" s="304"/>
      <c r="L28" s="305"/>
      <c r="N28" s="198" t="s">
        <v>52</v>
      </c>
      <c r="O28" s="199" t="str">
        <f ca="1">""&amp;VLOOKUP(1+10*A22,INDIRECT($A$37),3,0)</f>
        <v>Q92</v>
      </c>
      <c r="Q28" s="197"/>
      <c r="R28" s="199"/>
      <c r="S28" s="199"/>
      <c r="T28" s="205"/>
      <c r="U28" s="190"/>
      <c r="W28" s="203"/>
      <c r="Y28" s="198" t="s">
        <v>52</v>
      </c>
      <c r="Z28" s="199" t="str">
        <f ca="1">""&amp;VLOOKUP(1+10*W22,INDIRECT($A$37),5,0)</f>
        <v>AKJ98</v>
      </c>
      <c r="AA28" s="199"/>
      <c r="AE28" s="303" t="s">
        <v>20</v>
      </c>
      <c r="AF28" s="304"/>
      <c r="AG28" s="304"/>
      <c r="AH28" s="305"/>
      <c r="AJ28" s="198" t="s">
        <v>52</v>
      </c>
      <c r="AK28" s="199" t="str">
        <f ca="1">""&amp;VLOOKUP(1+10*W22,INDIRECT($A$37),3,0)</f>
        <v>753</v>
      </c>
      <c r="AM28" s="197"/>
      <c r="AN28" s="199"/>
      <c r="AO28" s="199"/>
      <c r="AP28" s="205"/>
      <c r="AQ28" s="190"/>
      <c r="AS28" s="203"/>
      <c r="AU28" s="198" t="s">
        <v>52</v>
      </c>
      <c r="AV28" s="199" t="str">
        <f ca="1">""&amp;VLOOKUP(1+10*AS22,INDIRECT($A$37),5,0)</f>
        <v>AJ765</v>
      </c>
      <c r="AW28" s="199"/>
      <c r="BA28" s="303" t="s">
        <v>20</v>
      </c>
      <c r="BB28" s="304"/>
      <c r="BC28" s="304"/>
      <c r="BD28" s="305"/>
      <c r="BF28" s="198" t="s">
        <v>52</v>
      </c>
      <c r="BG28" s="199" t="str">
        <f ca="1">""&amp;VLOOKUP(1+10*AS22,INDIRECT($A$37),3,0)</f>
        <v>KQ983</v>
      </c>
      <c r="BI28" s="197"/>
      <c r="BJ28" s="199"/>
      <c r="BK28" s="199"/>
      <c r="BL28" s="205"/>
    </row>
    <row r="29" spans="1:64" ht="12.75" customHeight="1">
      <c r="A29" s="203"/>
      <c r="C29" s="198" t="s">
        <v>15</v>
      </c>
      <c r="D29" s="199" t="str">
        <f ca="1">""&amp;VLOOKUP(2+10*A22,INDIRECT($A$37),5,0)</f>
        <v>K943</v>
      </c>
      <c r="E29" s="199"/>
      <c r="I29" s="294" t="s">
        <v>23</v>
      </c>
      <c r="J29" s="181"/>
      <c r="K29" s="206"/>
      <c r="L29" s="302" t="s">
        <v>22</v>
      </c>
      <c r="N29" s="198" t="s">
        <v>15</v>
      </c>
      <c r="O29" s="199" t="str">
        <f ca="1">""&amp;VLOOKUP(2+10*A22,INDIRECT($A$37),3,0)</f>
        <v>A10852</v>
      </c>
      <c r="Q29" s="197"/>
      <c r="R29" s="199"/>
      <c r="S29" s="199"/>
      <c r="T29" s="205"/>
      <c r="U29" s="190"/>
      <c r="W29" s="203"/>
      <c r="Y29" s="198" t="s">
        <v>15</v>
      </c>
      <c r="Z29" s="199" t="str">
        <f ca="1">""&amp;VLOOKUP(2+10*W22,INDIRECT($A$37),5,0)</f>
        <v>J832</v>
      </c>
      <c r="AA29" s="199"/>
      <c r="AE29" s="294" t="s">
        <v>23</v>
      </c>
      <c r="AF29" s="181"/>
      <c r="AG29" s="206"/>
      <c r="AH29" s="302" t="s">
        <v>22</v>
      </c>
      <c r="AJ29" s="198" t="s">
        <v>15</v>
      </c>
      <c r="AK29" s="199" t="str">
        <f ca="1">""&amp;VLOOKUP(2+10*W22,INDIRECT($A$37),3,0)</f>
        <v>K764</v>
      </c>
      <c r="AM29" s="197"/>
      <c r="AN29" s="199"/>
      <c r="AO29" s="199"/>
      <c r="AP29" s="205"/>
      <c r="AQ29" s="190"/>
      <c r="AS29" s="203"/>
      <c r="AU29" s="198" t="s">
        <v>15</v>
      </c>
      <c r="AV29" s="199" t="str">
        <f ca="1">""&amp;VLOOKUP(2+10*AS22,INDIRECT($A$37),5,0)</f>
        <v>--</v>
      </c>
      <c r="AW29" s="199"/>
      <c r="BA29" s="294" t="s">
        <v>23</v>
      </c>
      <c r="BB29" s="181"/>
      <c r="BC29" s="206"/>
      <c r="BD29" s="302" t="s">
        <v>22</v>
      </c>
      <c r="BF29" s="198" t="s">
        <v>15</v>
      </c>
      <c r="BG29" s="199" t="str">
        <f ca="1">""&amp;VLOOKUP(2+10*AS22,INDIRECT($A$37),3,0)</f>
        <v>AJ932</v>
      </c>
      <c r="BI29" s="197"/>
      <c r="BJ29" s="199"/>
      <c r="BK29" s="199"/>
      <c r="BL29" s="205"/>
    </row>
    <row r="30" spans="1:64" ht="12.75" customHeight="1">
      <c r="A30" s="203"/>
      <c r="C30" s="198" t="s">
        <v>53</v>
      </c>
      <c r="D30" s="199" t="str">
        <f ca="1">""&amp;VLOOKUP(3+10*A22,INDIRECT($A$37),5,0)</f>
        <v>73</v>
      </c>
      <c r="E30" s="199"/>
      <c r="I30" s="294"/>
      <c r="J30" s="181"/>
      <c r="K30" s="206"/>
      <c r="L30" s="302"/>
      <c r="N30" s="198" t="s">
        <v>53</v>
      </c>
      <c r="O30" s="199" t="str">
        <f ca="1">""&amp;VLOOKUP(3+10*A22,INDIRECT($A$37),3,0)</f>
        <v>KJ6</v>
      </c>
      <c r="Q30" s="197"/>
      <c r="R30" s="199"/>
      <c r="S30" s="199"/>
      <c r="T30" s="205"/>
      <c r="U30" s="190"/>
      <c r="W30" s="203"/>
      <c r="Y30" s="198" t="s">
        <v>53</v>
      </c>
      <c r="Z30" s="199" t="str">
        <f ca="1">""&amp;VLOOKUP(3+10*W22,INDIRECT($A$37),5,0)</f>
        <v>AK2</v>
      </c>
      <c r="AA30" s="199"/>
      <c r="AE30" s="294"/>
      <c r="AF30" s="181"/>
      <c r="AG30" s="206"/>
      <c r="AH30" s="302"/>
      <c r="AJ30" s="198" t="s">
        <v>53</v>
      </c>
      <c r="AK30" s="199" t="str">
        <f ca="1">""&amp;VLOOKUP(3+10*W22,INDIRECT($A$37),3,0)</f>
        <v>109</v>
      </c>
      <c r="AM30" s="197"/>
      <c r="AN30" s="199"/>
      <c r="AO30" s="199"/>
      <c r="AP30" s="205"/>
      <c r="AQ30" s="190"/>
      <c r="AS30" s="203"/>
      <c r="AU30" s="198" t="s">
        <v>53</v>
      </c>
      <c r="AV30" s="199" t="str">
        <f ca="1">""&amp;VLOOKUP(3+10*AS22,INDIRECT($A$37),5,0)</f>
        <v>984</v>
      </c>
      <c r="AW30" s="199"/>
      <c r="BA30" s="294"/>
      <c r="BB30" s="181"/>
      <c r="BC30" s="206"/>
      <c r="BD30" s="302"/>
      <c r="BF30" s="198" t="s">
        <v>53</v>
      </c>
      <c r="BG30" s="199" t="str">
        <f ca="1">""&amp;VLOOKUP(3+10*AS22,INDIRECT($A$37),3,0)</f>
        <v>72</v>
      </c>
      <c r="BI30" s="197"/>
      <c r="BJ30" s="199"/>
      <c r="BK30" s="199"/>
      <c r="BL30" s="205"/>
    </row>
    <row r="31" spans="1:64" ht="12.75" customHeight="1">
      <c r="A31" s="203"/>
      <c r="C31" s="198" t="s">
        <v>17</v>
      </c>
      <c r="D31" s="199" t="str">
        <f ca="1">""&amp;VLOOKUP(4+10*A22,INDIRECT($A$37),5,0)</f>
        <v>A942</v>
      </c>
      <c r="E31" s="199"/>
      <c r="I31" s="320" t="s">
        <v>21</v>
      </c>
      <c r="J31" s="321"/>
      <c r="K31" s="321"/>
      <c r="L31" s="322"/>
      <c r="N31" s="198" t="s">
        <v>17</v>
      </c>
      <c r="O31" s="199" t="str">
        <f ca="1">""&amp;VLOOKUP(4+10*A22,INDIRECT($A$37),3,0)</f>
        <v>105</v>
      </c>
      <c r="Q31" s="197"/>
      <c r="R31" s="199"/>
      <c r="S31" s="199"/>
      <c r="T31" s="205"/>
      <c r="U31" s="190"/>
      <c r="W31" s="203"/>
      <c r="Y31" s="198" t="s">
        <v>17</v>
      </c>
      <c r="Z31" s="199" t="str">
        <f ca="1">""&amp;VLOOKUP(4+10*W22,INDIRECT($A$37),5,0)</f>
        <v>8</v>
      </c>
      <c r="AA31" s="199"/>
      <c r="AE31" s="320" t="s">
        <v>21</v>
      </c>
      <c r="AF31" s="321"/>
      <c r="AG31" s="321"/>
      <c r="AH31" s="322"/>
      <c r="AJ31" s="198" t="s">
        <v>17</v>
      </c>
      <c r="AK31" s="199" t="str">
        <f ca="1">""&amp;VLOOKUP(4+10*W22,INDIRECT($A$37),3,0)</f>
        <v>KQJ4</v>
      </c>
      <c r="AM31" s="197"/>
      <c r="AN31" s="199"/>
      <c r="AO31" s="199"/>
      <c r="AP31" s="205"/>
      <c r="AQ31" s="190"/>
      <c r="AS31" s="203"/>
      <c r="AU31" s="198" t="s">
        <v>17</v>
      </c>
      <c r="AV31" s="199" t="str">
        <f ca="1">""&amp;VLOOKUP(4+10*AS22,INDIRECT($A$37),5,0)</f>
        <v>AJ974</v>
      </c>
      <c r="AW31" s="199"/>
      <c r="BA31" s="320" t="s">
        <v>21</v>
      </c>
      <c r="BB31" s="321"/>
      <c r="BC31" s="321"/>
      <c r="BD31" s="322"/>
      <c r="BF31" s="198" t="s">
        <v>17</v>
      </c>
      <c r="BG31" s="199" t="str">
        <f ca="1">""&amp;VLOOKUP(4+10*AS22,INDIRECT($A$37),3,0)</f>
        <v>2</v>
      </c>
      <c r="BI31" s="197"/>
      <c r="BJ31" s="199"/>
      <c r="BK31" s="199"/>
      <c r="BL31" s="205"/>
    </row>
    <row r="32" spans="1:64" ht="12.75" customHeight="1">
      <c r="A32" s="207"/>
      <c r="B32" s="197"/>
      <c r="C32" s="197"/>
      <c r="D32" s="197"/>
      <c r="E32" s="197"/>
      <c r="F32" s="197"/>
      <c r="G32" s="197"/>
      <c r="H32" s="197"/>
      <c r="J32" s="197"/>
      <c r="K32" s="197"/>
      <c r="L32" s="197"/>
      <c r="M32" s="197"/>
      <c r="N32" s="199"/>
      <c r="O32" s="199"/>
      <c r="P32" s="199"/>
      <c r="Q32" s="199"/>
      <c r="R32" s="199"/>
      <c r="S32" s="199"/>
      <c r="T32" s="205"/>
      <c r="U32" s="190"/>
      <c r="W32" s="207"/>
      <c r="X32" s="197"/>
      <c r="Y32" s="197"/>
      <c r="Z32" s="197"/>
      <c r="AA32" s="197"/>
      <c r="AB32" s="197"/>
      <c r="AC32" s="197"/>
      <c r="AD32" s="197"/>
      <c r="AF32" s="197"/>
      <c r="AG32" s="197"/>
      <c r="AH32" s="197"/>
      <c r="AI32" s="197"/>
      <c r="AJ32" s="199"/>
      <c r="AK32" s="199"/>
      <c r="AL32" s="199"/>
      <c r="AM32" s="199"/>
      <c r="AN32" s="199"/>
      <c r="AO32" s="199"/>
      <c r="AP32" s="205"/>
      <c r="AQ32" s="190"/>
      <c r="AS32" s="207"/>
      <c r="AT32" s="197"/>
      <c r="AU32" s="197"/>
      <c r="AV32" s="197"/>
      <c r="AW32" s="197"/>
      <c r="AX32" s="197"/>
      <c r="AY32" s="197"/>
      <c r="AZ32" s="197"/>
      <c r="BB32" s="197"/>
      <c r="BC32" s="197"/>
      <c r="BD32" s="197"/>
      <c r="BE32" s="197"/>
      <c r="BF32" s="199"/>
      <c r="BG32" s="199"/>
      <c r="BH32" s="199"/>
      <c r="BI32" s="199"/>
      <c r="BJ32" s="199"/>
      <c r="BK32" s="199"/>
      <c r="BL32" s="205"/>
    </row>
    <row r="33" spans="1:64" ht="12.75" customHeight="1">
      <c r="A33" s="207"/>
      <c r="B33" s="197"/>
      <c r="C33" s="197"/>
      <c r="D33" s="197"/>
      <c r="E33" s="197"/>
      <c r="F33" s="197"/>
      <c r="G33" s="197"/>
      <c r="I33" s="198" t="s">
        <v>52</v>
      </c>
      <c r="J33" s="199" t="str">
        <f ca="1">""&amp;VLOOKUP(1+10*A22,INDIRECT($A$37),4,0)</f>
        <v>KJ8</v>
      </c>
      <c r="L33" s="197"/>
      <c r="M33" s="197"/>
      <c r="N33" s="197"/>
      <c r="O33" s="208"/>
      <c r="P33" s="209" t="s">
        <v>55</v>
      </c>
      <c r="Q33" s="210" t="s">
        <v>52</v>
      </c>
      <c r="R33" s="210" t="s">
        <v>15</v>
      </c>
      <c r="S33" s="210" t="s">
        <v>53</v>
      </c>
      <c r="T33" s="211" t="s">
        <v>17</v>
      </c>
      <c r="U33" s="190"/>
      <c r="W33" s="207"/>
      <c r="X33" s="197"/>
      <c r="Y33" s="197"/>
      <c r="Z33" s="197"/>
      <c r="AA33" s="197"/>
      <c r="AB33" s="197"/>
      <c r="AC33" s="197"/>
      <c r="AE33" s="198" t="s">
        <v>52</v>
      </c>
      <c r="AF33" s="199" t="str">
        <f ca="1">""&amp;VLOOKUP(1+10*W22,INDIRECT($A$37),4,0)</f>
        <v>1042</v>
      </c>
      <c r="AH33" s="197"/>
      <c r="AI33" s="197"/>
      <c r="AJ33" s="197"/>
      <c r="AK33" s="208"/>
      <c r="AL33" s="209" t="s">
        <v>55</v>
      </c>
      <c r="AM33" s="210" t="s">
        <v>52</v>
      </c>
      <c r="AN33" s="210" t="s">
        <v>15</v>
      </c>
      <c r="AO33" s="210" t="s">
        <v>53</v>
      </c>
      <c r="AP33" s="211" t="s">
        <v>17</v>
      </c>
      <c r="AQ33" s="190"/>
      <c r="AS33" s="207"/>
      <c r="AT33" s="197"/>
      <c r="AU33" s="197"/>
      <c r="AV33" s="197"/>
      <c r="AW33" s="197"/>
      <c r="AX33" s="197"/>
      <c r="AY33" s="197"/>
      <c r="BA33" s="198" t="s">
        <v>52</v>
      </c>
      <c r="BB33" s="199" t="str">
        <f ca="1">""&amp;VLOOKUP(1+10*AS22,INDIRECT($A$37),4,0)</f>
        <v>42</v>
      </c>
      <c r="BD33" s="197"/>
      <c r="BE33" s="197"/>
      <c r="BF33" s="197"/>
      <c r="BG33" s="208"/>
      <c r="BH33" s="209" t="s">
        <v>55</v>
      </c>
      <c r="BI33" s="210" t="s">
        <v>52</v>
      </c>
      <c r="BJ33" s="210" t="s">
        <v>15</v>
      </c>
      <c r="BK33" s="210" t="s">
        <v>53</v>
      </c>
      <c r="BL33" s="211" t="s">
        <v>17</v>
      </c>
    </row>
    <row r="34" spans="1:64" ht="12.75" customHeight="1">
      <c r="A34" s="294" t="s">
        <v>60</v>
      </c>
      <c r="B34" s="295"/>
      <c r="C34" s="295"/>
      <c r="D34" s="295"/>
      <c r="E34" s="295"/>
      <c r="F34" s="295"/>
      <c r="G34" s="295"/>
      <c r="I34" s="198" t="s">
        <v>15</v>
      </c>
      <c r="J34" s="199" t="str">
        <f ca="1">""&amp;VLOOKUP(2+10*A22,INDIRECT($A$37),4,0)</f>
        <v>J7</v>
      </c>
      <c r="L34" s="197"/>
      <c r="M34" s="197"/>
      <c r="N34" s="197"/>
      <c r="O34" s="212" t="s">
        <v>20</v>
      </c>
      <c r="P34" s="213" t="str">
        <f ca="1">CHOOSE(FIND(MID(VLOOKUP(5+10*A22,INDIRECT($A$37),2,0),1,1),"0123456789ABCD"),"--","--","--","--","--","--","--","1","2","3","4","5","6","7")</f>
        <v>1</v>
      </c>
      <c r="Q34" s="213" t="str">
        <f ca="1">CHOOSE(FIND(MID(VLOOKUP(5+10*A22,INDIRECT($A$37),2,0),2,1),"0123456789ABCD"),"--","--","--","--","--","--","--","1","2","3","4","5","6","7")</f>
        <v>3</v>
      </c>
      <c r="R34" s="213" t="str">
        <f ca="1">CHOOSE(FIND(MID(VLOOKUP(5+10*A22,INDIRECT($A$37),2,0),3,1),"0123456789ABCD"),"--","--","--","--","--","--","--","1","2","3","4","5","6","7")</f>
        <v>--</v>
      </c>
      <c r="S34" s="213" t="str">
        <f ca="1">CHOOSE(FIND(MID(VLOOKUP(5+10*A22,INDIRECT($A$37),2,0),4,1),"0123456789ABCD"),"--","--","--","--","--","--","--","1","2","3","4","5","6","7")</f>
        <v>3</v>
      </c>
      <c r="T34" s="214" t="str">
        <f ca="1">CHOOSE(FIND(MID(VLOOKUP(5+10*A22,INDIRECT($A$37),2,0),5,1),"0123456789ABCD"),"--","--","--","--","--","--","--","1","2","3","4","5","6","7")</f>
        <v>3</v>
      </c>
      <c r="U34" s="190"/>
      <c r="W34" s="294" t="s">
        <v>60</v>
      </c>
      <c r="X34" s="295"/>
      <c r="Y34" s="295"/>
      <c r="Z34" s="295"/>
      <c r="AA34" s="295"/>
      <c r="AB34" s="295"/>
      <c r="AC34" s="295"/>
      <c r="AE34" s="198" t="s">
        <v>15</v>
      </c>
      <c r="AF34" s="199" t="str">
        <f ca="1">""&amp;VLOOKUP(2+10*W22,INDIRECT($A$37),4,0)</f>
        <v>10</v>
      </c>
      <c r="AH34" s="197"/>
      <c r="AI34" s="197"/>
      <c r="AJ34" s="197"/>
      <c r="AK34" s="212" t="s">
        <v>20</v>
      </c>
      <c r="AL34" s="213" t="str">
        <f ca="1">CHOOSE(FIND(MID(VLOOKUP(5+10*W22,INDIRECT($A$37),2,0),1,1),"0123456789ABCD"),"--","--","--","--","--","--","--","1","2","3","4","5","6","7")</f>
        <v>--</v>
      </c>
      <c r="AM34" s="213" t="str">
        <f ca="1">CHOOSE(FIND(MID(VLOOKUP(5+10*W22,INDIRECT($A$37),2,0),2,1),"0123456789ABCD"),"--","--","--","--","--","--","--","1","2","3","4","5","6","7")</f>
        <v>--</v>
      </c>
      <c r="AN34" s="213" t="str">
        <f ca="1">CHOOSE(FIND(MID(VLOOKUP(5+10*W22,INDIRECT($A$37),2,0),3,1),"0123456789ABCD"),"--","--","--","--","--","--","--","1","2","3","4","5","6","7")</f>
        <v>--</v>
      </c>
      <c r="AO34" s="213" t="str">
        <f ca="1">CHOOSE(FIND(MID(VLOOKUP(5+10*W22,INDIRECT($A$37),2,0),4,1),"0123456789ABCD"),"--","--","--","--","--","--","--","1","2","3","4","5","6","7")</f>
        <v>--</v>
      </c>
      <c r="AP34" s="214" t="str">
        <f ca="1">CHOOSE(FIND(MID(VLOOKUP(5+10*W22,INDIRECT($A$37),2,0),5,1),"0123456789ABCD"),"--","--","--","--","--","--","--","1","2","3","4","5","6","7")</f>
        <v>--</v>
      </c>
      <c r="AQ34" s="190"/>
      <c r="AS34" s="294" t="s">
        <v>60</v>
      </c>
      <c r="AT34" s="295"/>
      <c r="AU34" s="295"/>
      <c r="AV34" s="295"/>
      <c r="AW34" s="295"/>
      <c r="AX34" s="295"/>
      <c r="AY34" s="295"/>
      <c r="BA34" s="198" t="s">
        <v>15</v>
      </c>
      <c r="BB34" s="199" t="str">
        <f ca="1">""&amp;VLOOKUP(2+10*AS22,INDIRECT($A$37),4,0)</f>
        <v>Q1086</v>
      </c>
      <c r="BD34" s="197"/>
      <c r="BE34" s="197"/>
      <c r="BF34" s="197"/>
      <c r="BG34" s="212" t="s">
        <v>20</v>
      </c>
      <c r="BH34" s="213" t="str">
        <f ca="1">CHOOSE(FIND(MID(VLOOKUP(5+10*AS22,INDIRECT($A$37),2,0),1,1),"0123456789ABCD"),"--","--","--","--","--","--","--","1","2","3","4","5","6","7")</f>
        <v>--</v>
      </c>
      <c r="BI34" s="213" t="str">
        <f ca="1">CHOOSE(FIND(MID(VLOOKUP(5+10*AS22,INDIRECT($A$37),2,0),2,1),"0123456789ABCD"),"--","--","--","--","--","--","--","1","2","3","4","5","6","7")</f>
        <v>--</v>
      </c>
      <c r="BJ34" s="213" t="str">
        <f ca="1">CHOOSE(FIND(MID(VLOOKUP(5+10*AS22,INDIRECT($A$37),2,0),3,1),"0123456789ABCD"),"--","--","--","--","--","--","--","1","2","3","4","5","6","7")</f>
        <v>2</v>
      </c>
      <c r="BK34" s="213" t="str">
        <f ca="1">CHOOSE(FIND(MID(VLOOKUP(5+10*AS22,INDIRECT($A$37),2,0),4,1),"0123456789ABCD"),"--","--","--","--","--","--","--","1","2","3","4","5","6","7")</f>
        <v>--</v>
      </c>
      <c r="BL34" s="214" t="str">
        <f ca="1">CHOOSE(FIND(MID(VLOOKUP(5+10*AS22,INDIRECT($A$37),2,0),5,1),"0123456789ABCD"),"--","--","--","--","--","--","--","1","2","3","4","5","6","7")</f>
        <v>--</v>
      </c>
    </row>
    <row r="35" spans="1:64" ht="12.75" customHeight="1">
      <c r="A35" s="292" t="str">
        <f ca="1">" "&amp;MID(VLOOKUP(6+10*A22,INDIRECT($A$37),2,0),1,1)&amp;CHOOSE(FIND(MID(VLOOKUP(6+10*A22,INDIRECT($A$37),2,0),2,1),"SHDCN"),"♠","♥","♦","♣","NT")&amp;IF(VLOOKUP(6+10*A22,INDIRECT($A$37),3,0)="d","*","")&amp;" "&amp;VLOOKUP(6+10*A22,INDIRECT($A$37),4,0)&amp;", "&amp;IF(VLOOKUP(6+10*A22,INDIRECT($A$37),5,0)&gt;0,"+"&amp;VLOOKUP(6+10*A22,INDIRECT($A$37),5,0),VLOOKUP(6+10*A22,INDIRECT($A$37),5,0))</f>
        <v> 2♠ N, +140</v>
      </c>
      <c r="B35" s="293"/>
      <c r="C35" s="293"/>
      <c r="D35" s="293"/>
      <c r="E35" s="293"/>
      <c r="F35" s="293"/>
      <c r="G35" s="293"/>
      <c r="I35" s="198" t="s">
        <v>53</v>
      </c>
      <c r="J35" s="199" t="str">
        <f ca="1">""&amp;VLOOKUP(3+10*A22,INDIRECT($A$37),4,0)</f>
        <v>AQ1098</v>
      </c>
      <c r="L35" s="197"/>
      <c r="M35" s="197"/>
      <c r="N35" s="197"/>
      <c r="O35" s="212" t="s">
        <v>21</v>
      </c>
      <c r="P35" s="213" t="str">
        <f ca="1">CHOOSE(FIND(MID(VLOOKUP(5+10*A22,INDIRECT($A$37),4,0),1,1),"0123456789ABCD"),"--","--","--","--","--","--","--","1","2","3","4","5","6","7")</f>
        <v>1</v>
      </c>
      <c r="Q35" s="213" t="str">
        <f ca="1">CHOOSE(FIND(MID(VLOOKUP(5+10*A22,INDIRECT($A$37),4,0),2,1),"0123456789ABCD"),"--","--","--","--","--","--","--","1","2","3","4","5","6","7")</f>
        <v>3</v>
      </c>
      <c r="R35" s="213" t="str">
        <f ca="1">CHOOSE(FIND(MID(VLOOKUP(5+10*A22,INDIRECT($A$37),4,0),3,1),"0123456789ABCD"),"--","--","--","--","--","--","--","1","2","3","4","5","6","7")</f>
        <v>--</v>
      </c>
      <c r="S35" s="213" t="str">
        <f ca="1">CHOOSE(FIND(MID(VLOOKUP(5+10*A22,INDIRECT($A$37),4,0),4,1),"0123456789ABCD"),"--","--","--","--","--","--","--","1","2","3","4","5","6","7")</f>
        <v>3</v>
      </c>
      <c r="T35" s="214" t="str">
        <f ca="1">CHOOSE(FIND(MID(VLOOKUP(5+10*A22,INDIRECT($A$37),4,0),5,1),"0123456789ABCD"),"--","--","--","--","--","--","--","1","2","3","4","5","6","7")</f>
        <v>3</v>
      </c>
      <c r="U35" s="190"/>
      <c r="W35" s="292" t="str">
        <f ca="1">" "&amp;MID(VLOOKUP(6+10*W22,INDIRECT($A$37),2,0),1,1)&amp;CHOOSE(FIND(MID(VLOOKUP(6+10*W22,INDIRECT($A$37),2,0),2,1),"SHDCN"),"♠","♥","♦","♣","NT")&amp;IF(VLOOKUP(6+10*W22,INDIRECT($A$37),3,0)="d","*","")&amp;" "&amp;VLOOKUP(6+10*W22,INDIRECT($A$37),4,0)&amp;", "&amp;IF(VLOOKUP(6+10*W22,INDIRECT($A$37),5,0)&gt;0,"+"&amp;VLOOKUP(6+10*W22,INDIRECT($A$37),5,0),VLOOKUP(6+10*W22,INDIRECT($A$37),5,0))</f>
        <v> 4♠ W, -420</v>
      </c>
      <c r="X35" s="293"/>
      <c r="Y35" s="293"/>
      <c r="Z35" s="293"/>
      <c r="AA35" s="293"/>
      <c r="AB35" s="293"/>
      <c r="AC35" s="293"/>
      <c r="AE35" s="198" t="s">
        <v>53</v>
      </c>
      <c r="AF35" s="199" t="str">
        <f ca="1">""&amp;VLOOKUP(3+10*W22,INDIRECT($A$37),4,0)</f>
        <v>QJ853</v>
      </c>
      <c r="AH35" s="197"/>
      <c r="AI35" s="197"/>
      <c r="AJ35" s="197"/>
      <c r="AK35" s="212" t="s">
        <v>21</v>
      </c>
      <c r="AL35" s="213" t="str">
        <f ca="1">CHOOSE(FIND(MID(VLOOKUP(5+10*W22,INDIRECT($A$37),4,0),1,1),"0123456789ABCD"),"--","--","--","--","--","--","--","1","2","3","4","5","6","7")</f>
        <v>--</v>
      </c>
      <c r="AM35" s="213" t="str">
        <f ca="1">CHOOSE(FIND(MID(VLOOKUP(5+10*W22,INDIRECT($A$37),4,0),2,1),"0123456789ABCD"),"--","--","--","--","--","--","--","1","2","3","4","5","6","7")</f>
        <v>--</v>
      </c>
      <c r="AN35" s="213" t="str">
        <f ca="1">CHOOSE(FIND(MID(VLOOKUP(5+10*W22,INDIRECT($A$37),4,0),3,1),"0123456789ABCD"),"--","--","--","--","--","--","--","1","2","3","4","5","6","7")</f>
        <v>--</v>
      </c>
      <c r="AO35" s="213" t="str">
        <f ca="1">CHOOSE(FIND(MID(VLOOKUP(5+10*W22,INDIRECT($A$37),4,0),4,1),"0123456789ABCD"),"--","--","--","--","--","--","--","1","2","3","4","5","6","7")</f>
        <v>--</v>
      </c>
      <c r="AP35" s="214" t="str">
        <f ca="1">CHOOSE(FIND(MID(VLOOKUP(5+10*W22,INDIRECT($A$37),4,0),5,1),"0123456789ABCD"),"--","--","--","--","--","--","--","1","2","3","4","5","6","7")</f>
        <v>--</v>
      </c>
      <c r="AQ35" s="190"/>
      <c r="AS35" s="292" t="str">
        <f ca="1">" "&amp;MID(VLOOKUP(6+10*AS22,INDIRECT($A$37),2,0),1,1)&amp;CHOOSE(FIND(MID(VLOOKUP(6+10*AS22,INDIRECT($A$37),2,0),2,1),"SHDCN"),"♠","♥","♦","♣","NT")&amp;IF(VLOOKUP(6+10*AS22,INDIRECT($A$37),3,0)="d","*","")&amp;" "&amp;VLOOKUP(6+10*AS22,INDIRECT($A$37),4,0)&amp;", "&amp;IF(VLOOKUP(6+10*AS22,INDIRECT($A$37),5,0)&gt;0,"+"&amp;VLOOKUP(6+10*AS22,INDIRECT($A$37),5,0),VLOOKUP(6+10*AS22,INDIRECT($A$37),5,0))</f>
        <v> 5♠ W, -650</v>
      </c>
      <c r="AT35" s="293"/>
      <c r="AU35" s="293"/>
      <c r="AV35" s="293"/>
      <c r="AW35" s="293"/>
      <c r="AX35" s="293"/>
      <c r="AY35" s="293"/>
      <c r="BA35" s="198" t="s">
        <v>53</v>
      </c>
      <c r="BB35" s="199" t="str">
        <f ca="1">""&amp;VLOOKUP(3+10*AS22,INDIRECT($A$37),4,0)</f>
        <v>A106</v>
      </c>
      <c r="BD35" s="197"/>
      <c r="BE35" s="197"/>
      <c r="BF35" s="197"/>
      <c r="BG35" s="212" t="s">
        <v>21</v>
      </c>
      <c r="BH35" s="213" t="str">
        <f ca="1">CHOOSE(FIND(MID(VLOOKUP(5+10*AS22,INDIRECT($A$37),4,0),1,1),"0123456789ABCD"),"--","--","--","--","--","--","--","1","2","3","4","5","6","7")</f>
        <v>--</v>
      </c>
      <c r="BI35" s="213" t="str">
        <f ca="1">CHOOSE(FIND(MID(VLOOKUP(5+10*AS22,INDIRECT($A$37),4,0),2,1),"0123456789ABCD"),"--","--","--","--","--","--","--","1","2","3","4","5","6","7")</f>
        <v>--</v>
      </c>
      <c r="BJ35" s="213" t="str">
        <f ca="1">CHOOSE(FIND(MID(VLOOKUP(5+10*AS22,INDIRECT($A$37),4,0),3,1),"0123456789ABCD"),"--","--","--","--","--","--","--","1","2","3","4","5","6","7")</f>
        <v>2</v>
      </c>
      <c r="BK35" s="213" t="str">
        <f ca="1">CHOOSE(FIND(MID(VLOOKUP(5+10*AS22,INDIRECT($A$37),4,0),4,1),"0123456789ABCD"),"--","--","--","--","--","--","--","1","2","3","4","5","6","7")</f>
        <v>--</v>
      </c>
      <c r="BL35" s="214" t="str">
        <f ca="1">CHOOSE(FIND(MID(VLOOKUP(5+10*AS22,INDIRECT($A$37),4,0),5,1),"0123456789ABCD"),"--","--","--","--","--","--","--","1","2","3","4","5","6","7")</f>
        <v>--</v>
      </c>
    </row>
    <row r="36" spans="1:64" ht="12.75" customHeight="1">
      <c r="A36" s="207"/>
      <c r="B36" s="197"/>
      <c r="C36" s="215"/>
      <c r="F36" s="197"/>
      <c r="G36" s="197"/>
      <c r="I36" s="198" t="s">
        <v>17</v>
      </c>
      <c r="J36" s="199" t="str">
        <f ca="1">""&amp;VLOOKUP(4+10*A22,INDIRECT($A$37),4,0)</f>
        <v>KJ8</v>
      </c>
      <c r="L36" s="197"/>
      <c r="M36" s="197"/>
      <c r="N36" s="197"/>
      <c r="O36" s="212" t="s">
        <v>22</v>
      </c>
      <c r="P36" s="213" t="str">
        <f ca="1">CHOOSE(FIND(MID(VLOOKUP(5+10*A22,INDIRECT($A$37),3,0),1,1),"0123456789ABCD"),"--","--","--","--","--","--","--","1","2","3","4","5","6","7")</f>
        <v>--</v>
      </c>
      <c r="Q36" s="213" t="str">
        <f ca="1">CHOOSE(FIND(MID(VLOOKUP(5+10*A22,INDIRECT($A$37),3,0),2,1),"0123456789ABCD"),"--","--","--","--","--","--","--","1","2","3","4","5","6","7")</f>
        <v>--</v>
      </c>
      <c r="R36" s="213" t="str">
        <f ca="1">CHOOSE(FIND(MID(VLOOKUP(5+10*A22,INDIRECT($A$37),3,0),3,1),"0123456789ABCD"),"--","--","--","--","--","--","--","1","2","3","4","5","6","7")</f>
        <v>1</v>
      </c>
      <c r="S36" s="213" t="str">
        <f ca="1">CHOOSE(FIND(MID(VLOOKUP(5+10*A22,INDIRECT($A$37),3,0),4,1),"0123456789ABCD"),"--","--","--","--","--","--","--","1","2","3","4","5","6","7")</f>
        <v>--</v>
      </c>
      <c r="T36" s="214" t="str">
        <f ca="1">CHOOSE(FIND(MID(VLOOKUP(5+10*A22,INDIRECT($A$37),3,0),5,1),"0123456789ABCD"),"--","--","--","--","--","--","--","1","2","3","4","5","6","7")</f>
        <v>--</v>
      </c>
      <c r="U36" s="190"/>
      <c r="W36" s="207"/>
      <c r="X36" s="197"/>
      <c r="Y36" s="215"/>
      <c r="AB36" s="197"/>
      <c r="AC36" s="197"/>
      <c r="AE36" s="198" t="s">
        <v>17</v>
      </c>
      <c r="AF36" s="199" t="str">
        <f ca="1">""&amp;VLOOKUP(4+10*W22,INDIRECT($A$37),4,0)</f>
        <v>A732</v>
      </c>
      <c r="AH36" s="197"/>
      <c r="AI36" s="197"/>
      <c r="AJ36" s="197"/>
      <c r="AK36" s="212" t="s">
        <v>22</v>
      </c>
      <c r="AL36" s="213" t="str">
        <f ca="1">CHOOSE(FIND(MID(VLOOKUP(5+10*W22,INDIRECT($A$37),3,0),1,1),"0123456789ABCD"),"--","--","--","--","--","--","--","1","2","3","4","5","6","7")</f>
        <v>3</v>
      </c>
      <c r="AM36" s="213" t="str">
        <f ca="1">CHOOSE(FIND(MID(VLOOKUP(5+10*W22,INDIRECT($A$37),3,0),2,1),"0123456789ABCD"),"--","--","--","--","--","--","--","1","2","3","4","5","6","7")</f>
        <v>4</v>
      </c>
      <c r="AN36" s="213" t="str">
        <f ca="1">CHOOSE(FIND(MID(VLOOKUP(5+10*W22,INDIRECT($A$37),3,0),3,1),"0123456789ABCD"),"--","--","--","--","--","--","--","1","2","3","4","5","6","7")</f>
        <v>3</v>
      </c>
      <c r="AO36" s="213" t="str">
        <f ca="1">CHOOSE(FIND(MID(VLOOKUP(5+10*W22,INDIRECT($A$37),3,0),4,1),"0123456789ABCD"),"--","--","--","--","--","--","--","1","2","3","4","5","6","7")</f>
        <v>1</v>
      </c>
      <c r="AP36" s="214" t="str">
        <f ca="1">CHOOSE(FIND(MID(VLOOKUP(5+10*W22,INDIRECT($A$37),3,0),5,1),"0123456789ABCD"),"--","--","--","--","--","--","--","1","2","3","4","5","6","7")</f>
        <v>1</v>
      </c>
      <c r="AQ36" s="190"/>
      <c r="AS36" s="207"/>
      <c r="AT36" s="197"/>
      <c r="AU36" s="215"/>
      <c r="AX36" s="197"/>
      <c r="AY36" s="197"/>
      <c r="BA36" s="198" t="s">
        <v>17</v>
      </c>
      <c r="BB36" s="199" t="str">
        <f ca="1">""&amp;VLOOKUP(4+10*AS22,INDIRECT($A$37),4,0)</f>
        <v>Q1085</v>
      </c>
      <c r="BD36" s="197"/>
      <c r="BE36" s="197"/>
      <c r="BF36" s="197"/>
      <c r="BG36" s="212" t="s">
        <v>22</v>
      </c>
      <c r="BH36" s="213" t="str">
        <f ca="1">CHOOSE(FIND(MID(VLOOKUP(5+10*AS22,INDIRECT($A$37),3,0),1,1),"0123456789ABCD"),"--","--","--","--","--","--","--","1","2","3","4","5","6","7")</f>
        <v>1</v>
      </c>
      <c r="BI36" s="213" t="str">
        <f ca="1">CHOOSE(FIND(MID(VLOOKUP(5+10*AS22,INDIRECT($A$37),3,0),2,1),"0123456789ABCD"),"--","--","--","--","--","--","--","1","2","3","4","5","6","7")</f>
        <v>5</v>
      </c>
      <c r="BJ36" s="213" t="str">
        <f ca="1">CHOOSE(FIND(MID(VLOOKUP(5+10*AS22,INDIRECT($A$37),3,0),3,1),"0123456789ABCD"),"--","--","--","--","--","--","--","1","2","3","4","5","6","7")</f>
        <v>--</v>
      </c>
      <c r="BK36" s="213" t="str">
        <f ca="1">CHOOSE(FIND(MID(VLOOKUP(5+10*AS22,INDIRECT($A$37),3,0),4,1),"0123456789ABCD"),"--","--","--","--","--","--","--","1","2","3","4","5","6","7")</f>
        <v>--</v>
      </c>
      <c r="BL36" s="214" t="str">
        <f ca="1">CHOOSE(FIND(MID(VLOOKUP(5+10*AS22,INDIRECT($A$37),3,0),5,1),"0123456789ABCD"),"--","--","--","--","--","--","--","1","2","3","4","5","6","7")</f>
        <v>--</v>
      </c>
    </row>
    <row r="37" spans="1:64" ht="12.75" customHeight="1">
      <c r="A37" s="216" t="str">
        <f>"ses"&amp;N3</f>
        <v>ses9</v>
      </c>
      <c r="B37" s="217"/>
      <c r="C37" s="218"/>
      <c r="D37" s="218"/>
      <c r="E37" s="218"/>
      <c r="F37" s="218"/>
      <c r="G37" s="218"/>
      <c r="H37" s="218"/>
      <c r="I37" s="218"/>
      <c r="J37" s="218"/>
      <c r="K37" s="218"/>
      <c r="L37" s="218"/>
      <c r="M37" s="218"/>
      <c r="N37" s="219"/>
      <c r="O37" s="220" t="s">
        <v>23</v>
      </c>
      <c r="P37" s="221" t="str">
        <f ca="1">CHOOSE(FIND(MID(VLOOKUP(5+10*A22,INDIRECT($A$37),5,0),1,1),"0123456789ABCD"),"--","--","--","--","--","--","--","1","2","3","4","5","6","7")</f>
        <v>--</v>
      </c>
      <c r="Q37" s="221" t="str">
        <f ca="1">CHOOSE(FIND(MID(VLOOKUP(5+10*A22,INDIRECT($A$37),5,0),2,1),"0123456789ABCD"),"--","--","--","--","--","--","--","1","2","3","4","5","6","7")</f>
        <v>--</v>
      </c>
      <c r="R37" s="221" t="str">
        <f ca="1">CHOOSE(FIND(MID(VLOOKUP(5+10*A22,INDIRECT($A$37),5,0),3,1),"0123456789ABCD"),"--","--","--","--","--","--","--","1","2","3","4","5","6","7")</f>
        <v>1</v>
      </c>
      <c r="S37" s="221" t="str">
        <f ca="1">CHOOSE(FIND(MID(VLOOKUP(5+10*A22,INDIRECT($A$37),5,0),4,1),"0123456789ABCD"),"--","--","--","--","--","--","--","1","2","3","4","5","6","7")</f>
        <v>--</v>
      </c>
      <c r="T37" s="222" t="str">
        <f ca="1">CHOOSE(FIND(MID(VLOOKUP(5+10*A22,INDIRECT($A$37),5,0),5,1),"0123456789ABCD"),"--","--","--","--","--","--","--","1","2","3","4","5","6","7")</f>
        <v>--</v>
      </c>
      <c r="U37" s="190"/>
      <c r="W37" s="216" t="s">
        <v>74</v>
      </c>
      <c r="X37" s="217" t="s">
        <v>74</v>
      </c>
      <c r="Y37" s="218"/>
      <c r="Z37" s="218"/>
      <c r="AA37" s="218"/>
      <c r="AB37" s="218"/>
      <c r="AC37" s="218"/>
      <c r="AD37" s="218"/>
      <c r="AE37" s="218"/>
      <c r="AF37" s="218"/>
      <c r="AG37" s="218"/>
      <c r="AH37" s="218"/>
      <c r="AI37" s="218"/>
      <c r="AJ37" s="219"/>
      <c r="AK37" s="220" t="s">
        <v>23</v>
      </c>
      <c r="AL37" s="221" t="str">
        <f ca="1">CHOOSE(FIND(MID(VLOOKUP(5+10*W22,INDIRECT($A$37),5,0),1,1),"0123456789ABCD"),"--","--","--","--","--","--","--","1","2","3","4","5","6","7")</f>
        <v>3</v>
      </c>
      <c r="AM37" s="221" t="str">
        <f ca="1">CHOOSE(FIND(MID(VLOOKUP(5+10*W22,INDIRECT($A$37),5,0),2,1),"0123456789ABCD"),"--","--","--","--","--","--","--","1","2","3","4","5","6","7")</f>
        <v>4</v>
      </c>
      <c r="AN37" s="221" t="str">
        <f ca="1">CHOOSE(FIND(MID(VLOOKUP(5+10*W22,INDIRECT($A$37),5,0),3,1),"0123456789ABCD"),"--","--","--","--","--","--","--","1","2","3","4","5","6","7")</f>
        <v>3</v>
      </c>
      <c r="AO37" s="221" t="str">
        <f ca="1">CHOOSE(FIND(MID(VLOOKUP(5+10*W22,INDIRECT($A$37),5,0),4,1),"0123456789ABCD"),"--","--","--","--","--","--","--","1","2","3","4","5","6","7")</f>
        <v>1</v>
      </c>
      <c r="AP37" s="222" t="str">
        <f ca="1">CHOOSE(FIND(MID(VLOOKUP(5+10*W22,INDIRECT($A$37),5,0),5,1),"0123456789ABCD"),"--","--","--","--","--","--","--","1","2","3","4","5","6","7")</f>
        <v>1</v>
      </c>
      <c r="AQ37" s="190"/>
      <c r="AS37" s="216" t="s">
        <v>74</v>
      </c>
      <c r="AT37" s="217" t="s">
        <v>74</v>
      </c>
      <c r="AU37" s="218"/>
      <c r="AV37" s="218"/>
      <c r="AW37" s="218"/>
      <c r="AX37" s="218"/>
      <c r="AY37" s="218"/>
      <c r="AZ37" s="218"/>
      <c r="BA37" s="218"/>
      <c r="BB37" s="218"/>
      <c r="BC37" s="218"/>
      <c r="BD37" s="218"/>
      <c r="BE37" s="218"/>
      <c r="BF37" s="219"/>
      <c r="BG37" s="220" t="s">
        <v>23</v>
      </c>
      <c r="BH37" s="221" t="str">
        <f ca="1">CHOOSE(FIND(MID(VLOOKUP(5+10*AS22,INDIRECT($A$37),5,0),1,1),"0123456789ABCD"),"--","--","--","--","--","--","--","1","2","3","4","5","6","7")</f>
        <v>1</v>
      </c>
      <c r="BI37" s="221" t="str">
        <f ca="1">CHOOSE(FIND(MID(VLOOKUP(5+10*AS22,INDIRECT($A$37),5,0),2,1),"0123456789ABCD"),"--","--","--","--","--","--","--","1","2","3","4","5","6","7")</f>
        <v>5</v>
      </c>
      <c r="BJ37" s="221" t="str">
        <f ca="1">CHOOSE(FIND(MID(VLOOKUP(5+10*AS22,INDIRECT($A$37),5,0),3,1),"0123456789ABCD"),"--","--","--","--","--","--","--","1","2","3","4","5","6","7")</f>
        <v>--</v>
      </c>
      <c r="BK37" s="221" t="str">
        <f ca="1">CHOOSE(FIND(MID(VLOOKUP(5+10*AS22,INDIRECT($A$37),5,0),4,1),"0123456789ABCD"),"--","--","--","--","--","--","--","1","2","3","4","5","6","7")</f>
        <v>--</v>
      </c>
      <c r="BL37" s="222" t="str">
        <f ca="1">CHOOSE(FIND(MID(VLOOKUP(5+10*AS22,INDIRECT($A$37),5,0),5,1),"0123456789ABCD"),"--","--","--","--","--","--","--","1","2","3","4","5","6","7")</f>
        <v>--</v>
      </c>
    </row>
    <row r="38" ht="12.75" customHeight="1"/>
  </sheetData>
  <sheetProtection/>
  <mergeCells count="456">
    <mergeCell ref="AO20:AP20"/>
    <mergeCell ref="W20:Z20"/>
    <mergeCell ref="AA20:AB20"/>
    <mergeCell ref="AC20:AD20"/>
    <mergeCell ref="AE20:AF20"/>
    <mergeCell ref="AG20:AH20"/>
    <mergeCell ref="W7:Z7"/>
    <mergeCell ref="AA7:AB7"/>
    <mergeCell ref="AC7:AD7"/>
    <mergeCell ref="AL20:AN20"/>
    <mergeCell ref="AL19:AN19"/>
    <mergeCell ref="W17:Z17"/>
    <mergeCell ref="AA17:AB17"/>
    <mergeCell ref="AC17:AD17"/>
    <mergeCell ref="AE17:AF17"/>
    <mergeCell ref="AG17:AH17"/>
    <mergeCell ref="W6:Z6"/>
    <mergeCell ref="AI20:AK20"/>
    <mergeCell ref="AA19:AB19"/>
    <mergeCell ref="AC19:AD19"/>
    <mergeCell ref="AE19:AF19"/>
    <mergeCell ref="AG19:AH19"/>
    <mergeCell ref="AI19:AK19"/>
    <mergeCell ref="AG15:AH15"/>
    <mergeCell ref="AI15:AK15"/>
    <mergeCell ref="AG14:AH14"/>
    <mergeCell ref="A22:D23"/>
    <mergeCell ref="A24:D25"/>
    <mergeCell ref="AS22:AV23"/>
    <mergeCell ref="AS24:AV25"/>
    <mergeCell ref="W22:Z23"/>
    <mergeCell ref="W24:Z25"/>
    <mergeCell ref="BC20:BD20"/>
    <mergeCell ref="BE20:BG20"/>
    <mergeCell ref="BH20:BJ20"/>
    <mergeCell ref="BK20:BL20"/>
    <mergeCell ref="AS20:AV20"/>
    <mergeCell ref="AW20:AX20"/>
    <mergeCell ref="AY20:AZ20"/>
    <mergeCell ref="BA20:BB20"/>
    <mergeCell ref="BC19:BD19"/>
    <mergeCell ref="BE19:BG19"/>
    <mergeCell ref="BH19:BJ19"/>
    <mergeCell ref="BK19:BL19"/>
    <mergeCell ref="AS19:AV19"/>
    <mergeCell ref="AW19:AX19"/>
    <mergeCell ref="AY19:AZ19"/>
    <mergeCell ref="BA19:BB19"/>
    <mergeCell ref="BC18:BD18"/>
    <mergeCell ref="BE18:BG18"/>
    <mergeCell ref="BH18:BJ18"/>
    <mergeCell ref="BK18:BL18"/>
    <mergeCell ref="AS18:AV18"/>
    <mergeCell ref="AW18:AX18"/>
    <mergeCell ref="AY18:AZ18"/>
    <mergeCell ref="BA18:BB18"/>
    <mergeCell ref="BC17:BD17"/>
    <mergeCell ref="BE17:BG17"/>
    <mergeCell ref="BH17:BJ17"/>
    <mergeCell ref="BK17:BL17"/>
    <mergeCell ref="AS17:AV17"/>
    <mergeCell ref="AW17:AX17"/>
    <mergeCell ref="AY17:AZ17"/>
    <mergeCell ref="BA17:BB17"/>
    <mergeCell ref="BC16:BD16"/>
    <mergeCell ref="BE16:BG16"/>
    <mergeCell ref="BH16:BJ16"/>
    <mergeCell ref="BK16:BL16"/>
    <mergeCell ref="AS16:AV16"/>
    <mergeCell ref="AW16:AX16"/>
    <mergeCell ref="AY16:AZ16"/>
    <mergeCell ref="BA16:BB16"/>
    <mergeCell ref="BC15:BD15"/>
    <mergeCell ref="BE15:BG15"/>
    <mergeCell ref="BH15:BJ15"/>
    <mergeCell ref="BK15:BL15"/>
    <mergeCell ref="AS15:AV15"/>
    <mergeCell ref="AW15:AX15"/>
    <mergeCell ref="AY15:AZ15"/>
    <mergeCell ref="BA15:BB15"/>
    <mergeCell ref="BC14:BD14"/>
    <mergeCell ref="BE14:BG14"/>
    <mergeCell ref="BH14:BJ14"/>
    <mergeCell ref="BK14:BL14"/>
    <mergeCell ref="AS14:AV14"/>
    <mergeCell ref="AW14:AX14"/>
    <mergeCell ref="AY14:AZ14"/>
    <mergeCell ref="BA14:BB14"/>
    <mergeCell ref="BC13:BD13"/>
    <mergeCell ref="BE13:BG13"/>
    <mergeCell ref="BH13:BJ13"/>
    <mergeCell ref="BK13:BL13"/>
    <mergeCell ref="AS13:AV13"/>
    <mergeCell ref="AW13:AX13"/>
    <mergeCell ref="AY13:AZ13"/>
    <mergeCell ref="BA13:BB13"/>
    <mergeCell ref="BC12:BD12"/>
    <mergeCell ref="BE12:BG12"/>
    <mergeCell ref="BH12:BJ12"/>
    <mergeCell ref="BK12:BL12"/>
    <mergeCell ref="AS12:AV12"/>
    <mergeCell ref="AW12:AX12"/>
    <mergeCell ref="AY12:AZ12"/>
    <mergeCell ref="BA12:BB12"/>
    <mergeCell ref="AS11:AV11"/>
    <mergeCell ref="AW11:AX11"/>
    <mergeCell ref="AY11:AZ11"/>
    <mergeCell ref="BA11:BB11"/>
    <mergeCell ref="BC10:BD10"/>
    <mergeCell ref="BE11:BG11"/>
    <mergeCell ref="BH11:BJ11"/>
    <mergeCell ref="BK11:BL11"/>
    <mergeCell ref="BC11:BD11"/>
    <mergeCell ref="AS10:AV10"/>
    <mergeCell ref="AW10:AX10"/>
    <mergeCell ref="AY10:AZ10"/>
    <mergeCell ref="BA10:BB10"/>
    <mergeCell ref="BH9:BJ9"/>
    <mergeCell ref="BK9:BL9"/>
    <mergeCell ref="BE10:BG10"/>
    <mergeCell ref="BH10:BJ10"/>
    <mergeCell ref="BK10:BL10"/>
    <mergeCell ref="BK7:BL7"/>
    <mergeCell ref="AS8:AV8"/>
    <mergeCell ref="AW8:AX8"/>
    <mergeCell ref="AY8:AZ8"/>
    <mergeCell ref="BA8:BB8"/>
    <mergeCell ref="BC8:BD8"/>
    <mergeCell ref="BE8:BG8"/>
    <mergeCell ref="BH8:BJ8"/>
    <mergeCell ref="BK8:BL8"/>
    <mergeCell ref="AS6:AV6"/>
    <mergeCell ref="AW6:AX6"/>
    <mergeCell ref="AO19:AP19"/>
    <mergeCell ref="BH7:BJ7"/>
    <mergeCell ref="AS9:AV9"/>
    <mergeCell ref="AW9:AX9"/>
    <mergeCell ref="AY9:AZ9"/>
    <mergeCell ref="BA9:BB9"/>
    <mergeCell ref="BC9:BD9"/>
    <mergeCell ref="BE9:BG9"/>
    <mergeCell ref="AL18:AN18"/>
    <mergeCell ref="AG18:AH18"/>
    <mergeCell ref="BK6:BL6"/>
    <mergeCell ref="AS7:AV7"/>
    <mergeCell ref="AW7:AX7"/>
    <mergeCell ref="AY7:AZ7"/>
    <mergeCell ref="BA7:BB7"/>
    <mergeCell ref="BC7:BD7"/>
    <mergeCell ref="BE6:BG6"/>
    <mergeCell ref="BE7:BG7"/>
    <mergeCell ref="AI17:AK17"/>
    <mergeCell ref="AL17:AN17"/>
    <mergeCell ref="W19:Z19"/>
    <mergeCell ref="AO17:AP17"/>
    <mergeCell ref="AO18:AP18"/>
    <mergeCell ref="W18:Z18"/>
    <mergeCell ref="AA18:AB18"/>
    <mergeCell ref="AC18:AD18"/>
    <mergeCell ref="AE18:AF18"/>
    <mergeCell ref="AI18:AK18"/>
    <mergeCell ref="W16:Z16"/>
    <mergeCell ref="AA16:AB16"/>
    <mergeCell ref="AC16:AD16"/>
    <mergeCell ref="AE16:AF16"/>
    <mergeCell ref="AG16:AH16"/>
    <mergeCell ref="AI16:AK16"/>
    <mergeCell ref="AL16:AN16"/>
    <mergeCell ref="AO16:AP16"/>
    <mergeCell ref="AL15:AN15"/>
    <mergeCell ref="AO15:AP15"/>
    <mergeCell ref="W15:Z15"/>
    <mergeCell ref="AA15:AB15"/>
    <mergeCell ref="AC15:AD15"/>
    <mergeCell ref="AE15:AF15"/>
    <mergeCell ref="AI14:AK14"/>
    <mergeCell ref="AL14:AN14"/>
    <mergeCell ref="AO14:AP14"/>
    <mergeCell ref="W14:Z14"/>
    <mergeCell ref="AA14:AB14"/>
    <mergeCell ref="AC14:AD14"/>
    <mergeCell ref="AE14:AF14"/>
    <mergeCell ref="AO12:AP12"/>
    <mergeCell ref="W13:Z13"/>
    <mergeCell ref="AA13:AB13"/>
    <mergeCell ref="AC13:AD13"/>
    <mergeCell ref="AE13:AF13"/>
    <mergeCell ref="AG13:AH13"/>
    <mergeCell ref="AI13:AK13"/>
    <mergeCell ref="AL13:AN13"/>
    <mergeCell ref="AO13:AP13"/>
    <mergeCell ref="AE12:AF12"/>
    <mergeCell ref="AG12:AH12"/>
    <mergeCell ref="AI12:AK12"/>
    <mergeCell ref="AL12:AN12"/>
    <mergeCell ref="W10:Z10"/>
    <mergeCell ref="W12:Z12"/>
    <mergeCell ref="AA12:AB12"/>
    <mergeCell ref="AC12:AD12"/>
    <mergeCell ref="AA10:AB10"/>
    <mergeCell ref="AC10:AD10"/>
    <mergeCell ref="AL10:AN10"/>
    <mergeCell ref="AG11:AH11"/>
    <mergeCell ref="AI11:AK11"/>
    <mergeCell ref="AL11:AN11"/>
    <mergeCell ref="AO11:AP11"/>
    <mergeCell ref="AG10:AH10"/>
    <mergeCell ref="AG9:AH9"/>
    <mergeCell ref="AI9:AK9"/>
    <mergeCell ref="AO10:AP10"/>
    <mergeCell ref="AI10:AK10"/>
    <mergeCell ref="AI8:AK8"/>
    <mergeCell ref="AC8:AD8"/>
    <mergeCell ref="AO8:AP8"/>
    <mergeCell ref="AL9:AN9"/>
    <mergeCell ref="AO9:AP9"/>
    <mergeCell ref="AG8:AH8"/>
    <mergeCell ref="M20:O20"/>
    <mergeCell ref="P20:R20"/>
    <mergeCell ref="AE8:AF8"/>
    <mergeCell ref="W8:Z8"/>
    <mergeCell ref="AA8:AB8"/>
    <mergeCell ref="S20:T20"/>
    <mergeCell ref="S18:T18"/>
    <mergeCell ref="S17:T17"/>
    <mergeCell ref="W9:Z9"/>
    <mergeCell ref="AA9:AB9"/>
    <mergeCell ref="AS34:AY34"/>
    <mergeCell ref="I31:L31"/>
    <mergeCell ref="I29:I30"/>
    <mergeCell ref="AS21:BL21"/>
    <mergeCell ref="W21:AP21"/>
    <mergeCell ref="BA28:BD28"/>
    <mergeCell ref="BA29:BA30"/>
    <mergeCell ref="BD29:BD30"/>
    <mergeCell ref="BA31:BD31"/>
    <mergeCell ref="AE28:AH28"/>
    <mergeCell ref="AS35:AY35"/>
    <mergeCell ref="A6:D6"/>
    <mergeCell ref="E6:F6"/>
    <mergeCell ref="G6:H6"/>
    <mergeCell ref="I6:J6"/>
    <mergeCell ref="K6:L6"/>
    <mergeCell ref="M6:O6"/>
    <mergeCell ref="P6:R6"/>
    <mergeCell ref="AE31:AH31"/>
    <mergeCell ref="S6:T6"/>
    <mergeCell ref="AS5:AV5"/>
    <mergeCell ref="AW5:AX5"/>
    <mergeCell ref="AY5:AZ5"/>
    <mergeCell ref="BA5:BB5"/>
    <mergeCell ref="AW2:AZ2"/>
    <mergeCell ref="BA2:BL2"/>
    <mergeCell ref="AW3:AZ3"/>
    <mergeCell ref="BA3:BE3"/>
    <mergeCell ref="BK4:BL4"/>
    <mergeCell ref="BC5:BD5"/>
    <mergeCell ref="BF3:BG3"/>
    <mergeCell ref="BH3:BJ3"/>
    <mergeCell ref="BK3:BL3"/>
    <mergeCell ref="BK5:BL5"/>
    <mergeCell ref="BE4:BJ4"/>
    <mergeCell ref="BC4:BD4"/>
    <mergeCell ref="W35:AC35"/>
    <mergeCell ref="AL6:AN6"/>
    <mergeCell ref="AO4:AP4"/>
    <mergeCell ref="W5:Z5"/>
    <mergeCell ref="AA5:AB5"/>
    <mergeCell ref="AO6:AP6"/>
    <mergeCell ref="AO7:AP7"/>
    <mergeCell ref="AE7:AF7"/>
    <mergeCell ref="AG7:AH7"/>
    <mergeCell ref="AL8:AN8"/>
    <mergeCell ref="AS1:AV1"/>
    <mergeCell ref="AS2:AV3"/>
    <mergeCell ref="W34:AC34"/>
    <mergeCell ref="BH5:BJ5"/>
    <mergeCell ref="AW4:BB4"/>
    <mergeCell ref="AW1:BL1"/>
    <mergeCell ref="AE29:AE30"/>
    <mergeCell ref="AH29:AH30"/>
    <mergeCell ref="AI4:AN4"/>
    <mergeCell ref="AA4:AF4"/>
    <mergeCell ref="AA6:AB6"/>
    <mergeCell ref="AC6:AD6"/>
    <mergeCell ref="AL7:AN7"/>
    <mergeCell ref="AE6:AF6"/>
    <mergeCell ref="AG6:AH6"/>
    <mergeCell ref="AI6:AK6"/>
    <mergeCell ref="S7:T7"/>
    <mergeCell ref="S8:T8"/>
    <mergeCell ref="S9:T9"/>
    <mergeCell ref="S10:T10"/>
    <mergeCell ref="S11:T11"/>
    <mergeCell ref="S14:T14"/>
    <mergeCell ref="AC9:AD9"/>
    <mergeCell ref="AE9:AF9"/>
    <mergeCell ref="AE10:AF10"/>
    <mergeCell ref="W11:Z11"/>
    <mergeCell ref="AA11:AB11"/>
    <mergeCell ref="AC11:AD11"/>
    <mergeCell ref="AE11:AF11"/>
    <mergeCell ref="W1:Z1"/>
    <mergeCell ref="AA1:AP1"/>
    <mergeCell ref="W2:Z3"/>
    <mergeCell ref="AA2:AD2"/>
    <mergeCell ref="AE2:AP2"/>
    <mergeCell ref="AA3:AD3"/>
    <mergeCell ref="AE3:AI3"/>
    <mergeCell ref="AJ3:AK3"/>
    <mergeCell ref="AL3:AN3"/>
    <mergeCell ref="AO3:AP3"/>
    <mergeCell ref="A1:D1"/>
    <mergeCell ref="E1:T1"/>
    <mergeCell ref="P7:R7"/>
    <mergeCell ref="S3:T3"/>
    <mergeCell ref="S4:T4"/>
    <mergeCell ref="M4:R4"/>
    <mergeCell ref="K4:L4"/>
    <mergeCell ref="A2:D3"/>
    <mergeCell ref="P3:R3"/>
    <mergeCell ref="N3:O3"/>
    <mergeCell ref="E2:H2"/>
    <mergeCell ref="I2:T2"/>
    <mergeCell ref="W4:Z4"/>
    <mergeCell ref="AG4:AH4"/>
    <mergeCell ref="I3:M3"/>
    <mergeCell ref="E3:H3"/>
    <mergeCell ref="I9:J9"/>
    <mergeCell ref="K7:L7"/>
    <mergeCell ref="G7:H7"/>
    <mergeCell ref="I7:J7"/>
    <mergeCell ref="K8:L8"/>
    <mergeCell ref="G9:H9"/>
    <mergeCell ref="K9:L9"/>
    <mergeCell ref="E11:F11"/>
    <mergeCell ref="G11:H11"/>
    <mergeCell ref="A7:D7"/>
    <mergeCell ref="E7:F7"/>
    <mergeCell ref="A9:D9"/>
    <mergeCell ref="E9:F9"/>
    <mergeCell ref="G10:H10"/>
    <mergeCell ref="P18:R18"/>
    <mergeCell ref="M18:O18"/>
    <mergeCell ref="M15:O15"/>
    <mergeCell ref="M14:O14"/>
    <mergeCell ref="M9:O9"/>
    <mergeCell ref="M16:O16"/>
    <mergeCell ref="P14:R14"/>
    <mergeCell ref="P13:R13"/>
    <mergeCell ref="M13:O13"/>
    <mergeCell ref="G12:H12"/>
    <mergeCell ref="K17:L17"/>
    <mergeCell ref="P10:R10"/>
    <mergeCell ref="K10:L10"/>
    <mergeCell ref="K11:L11"/>
    <mergeCell ref="K12:L12"/>
    <mergeCell ref="P12:R12"/>
    <mergeCell ref="M12:O12"/>
    <mergeCell ref="I10:J10"/>
    <mergeCell ref="K13:L13"/>
    <mergeCell ref="I11:J11"/>
    <mergeCell ref="K5:L5"/>
    <mergeCell ref="K16:L16"/>
    <mergeCell ref="G8:H8"/>
    <mergeCell ref="I16:J16"/>
    <mergeCell ref="I15:J15"/>
    <mergeCell ref="K15:L15"/>
    <mergeCell ref="K14:L14"/>
    <mergeCell ref="G13:H13"/>
    <mergeCell ref="I13:J13"/>
    <mergeCell ref="A16:D16"/>
    <mergeCell ref="E16:F16"/>
    <mergeCell ref="G16:H16"/>
    <mergeCell ref="I14:J14"/>
    <mergeCell ref="A15:D15"/>
    <mergeCell ref="E15:F15"/>
    <mergeCell ref="G15:H15"/>
    <mergeCell ref="E14:F14"/>
    <mergeCell ref="G14:H14"/>
    <mergeCell ref="A4:D4"/>
    <mergeCell ref="E4:J4"/>
    <mergeCell ref="A14:D14"/>
    <mergeCell ref="I5:J5"/>
    <mergeCell ref="I12:J12"/>
    <mergeCell ref="I8:J8"/>
    <mergeCell ref="A8:D8"/>
    <mergeCell ref="E8:F8"/>
    <mergeCell ref="A13:D13"/>
    <mergeCell ref="E13:F13"/>
    <mergeCell ref="AY6:AZ6"/>
    <mergeCell ref="S12:T12"/>
    <mergeCell ref="A5:D5"/>
    <mergeCell ref="E5:F5"/>
    <mergeCell ref="G5:H5"/>
    <mergeCell ref="A10:D10"/>
    <mergeCell ref="E10:F10"/>
    <mergeCell ref="E12:F12"/>
    <mergeCell ref="A11:D11"/>
    <mergeCell ref="A12:D12"/>
    <mergeCell ref="AS4:AV4"/>
    <mergeCell ref="AC5:AD5"/>
    <mergeCell ref="AE5:AF5"/>
    <mergeCell ref="S16:T16"/>
    <mergeCell ref="S5:T5"/>
    <mergeCell ref="S15:T15"/>
    <mergeCell ref="AL5:AN5"/>
    <mergeCell ref="AO5:AP5"/>
    <mergeCell ref="S13:T13"/>
    <mergeCell ref="AI7:AK7"/>
    <mergeCell ref="BH6:BJ6"/>
    <mergeCell ref="BE5:BG5"/>
    <mergeCell ref="M10:O10"/>
    <mergeCell ref="P8:R8"/>
    <mergeCell ref="M7:O7"/>
    <mergeCell ref="M8:O8"/>
    <mergeCell ref="AG5:AH5"/>
    <mergeCell ref="AI5:AK5"/>
    <mergeCell ref="BA6:BB6"/>
    <mergeCell ref="BC6:BD6"/>
    <mergeCell ref="A17:D17"/>
    <mergeCell ref="E17:F17"/>
    <mergeCell ref="G17:H17"/>
    <mergeCell ref="I17:J17"/>
    <mergeCell ref="A18:D18"/>
    <mergeCell ref="E18:F18"/>
    <mergeCell ref="G18:H18"/>
    <mergeCell ref="I18:J18"/>
    <mergeCell ref="K18:L18"/>
    <mergeCell ref="P5:R5"/>
    <mergeCell ref="M5:O5"/>
    <mergeCell ref="M17:O17"/>
    <mergeCell ref="P17:R17"/>
    <mergeCell ref="P15:R15"/>
    <mergeCell ref="P9:R9"/>
    <mergeCell ref="M11:O11"/>
    <mergeCell ref="P11:R11"/>
    <mergeCell ref="P16:R16"/>
    <mergeCell ref="A19:D19"/>
    <mergeCell ref="E19:F19"/>
    <mergeCell ref="G19:H19"/>
    <mergeCell ref="I19:J19"/>
    <mergeCell ref="K19:L19"/>
    <mergeCell ref="M19:O19"/>
    <mergeCell ref="P19:R19"/>
    <mergeCell ref="S19:T19"/>
    <mergeCell ref="A35:G35"/>
    <mergeCell ref="A34:G34"/>
    <mergeCell ref="A20:D20"/>
    <mergeCell ref="E20:F20"/>
    <mergeCell ref="G20:H20"/>
    <mergeCell ref="A21:T21"/>
    <mergeCell ref="L29:L30"/>
    <mergeCell ref="I28:L28"/>
    <mergeCell ref="I20:J20"/>
    <mergeCell ref="K20:L20"/>
  </mergeCells>
  <printOptions horizontalCentered="1"/>
  <pageMargins left="0" right="0" top="0" bottom="0" header="0" footer="0"/>
  <pageSetup horizontalDpi="300" verticalDpi="300" orientation="landscape" paperSize="9" scale="9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1"/>
  <dimension ref="A1:BD177"/>
  <sheetViews>
    <sheetView showGridLines="0" tabSelected="1" zoomScalePageLayoutView="0" workbookViewId="0" topLeftCell="A1">
      <selection activeCell="A7" sqref="A7:E8"/>
    </sheetView>
  </sheetViews>
  <sheetFormatPr defaultColWidth="6.375" defaultRowHeight="9" customHeight="1"/>
  <cols>
    <col min="1" max="1" width="2.75390625" style="170" customWidth="1"/>
    <col min="2" max="6" width="1.75390625" style="170" customWidth="1"/>
    <col min="7" max="7" width="2.75390625" style="170" customWidth="1"/>
    <col min="8" max="10" width="2.625" style="170" customWidth="1"/>
    <col min="11" max="11" width="1.75390625" style="170" customWidth="1"/>
    <col min="12" max="12" width="2.75390625" style="170" customWidth="1"/>
    <col min="13" max="13" width="2.625" style="170" customWidth="1"/>
    <col min="14" max="18" width="1.75390625" style="170" customWidth="1"/>
    <col min="19" max="19" width="1.25" style="170" customWidth="1"/>
    <col min="20" max="20" width="2.75390625" style="170" customWidth="1"/>
    <col min="21" max="25" width="1.75390625" style="170" customWidth="1"/>
    <col min="26" max="26" width="2.75390625" style="170" customWidth="1"/>
    <col min="27" max="29" width="2.625" style="170" customWidth="1"/>
    <col min="30" max="30" width="1.75390625" style="170" customWidth="1"/>
    <col min="31" max="31" width="2.75390625" style="170" customWidth="1"/>
    <col min="32" max="32" width="2.625" style="170" customWidth="1"/>
    <col min="33" max="37" width="1.75390625" style="170" customWidth="1"/>
    <col min="38" max="38" width="1.25" style="170" customWidth="1"/>
    <col min="39" max="39" width="2.75390625" style="170" customWidth="1"/>
    <col min="40" max="44" width="1.75390625" style="170" customWidth="1"/>
    <col min="45" max="45" width="2.75390625" style="170" customWidth="1"/>
    <col min="46" max="48" width="2.625" style="170" customWidth="1"/>
    <col min="49" max="49" width="1.75390625" style="170" customWidth="1"/>
    <col min="50" max="50" width="2.75390625" style="170" customWidth="1"/>
    <col min="51" max="51" width="2.625" style="170" customWidth="1"/>
    <col min="52" max="56" width="1.75390625" style="170" customWidth="1"/>
    <col min="57" max="16384" width="6.375" style="170" customWidth="1"/>
  </cols>
  <sheetData>
    <row r="1" spans="1:56" ht="24.75" customHeight="1">
      <c r="A1" s="350" t="s">
        <v>72</v>
      </c>
      <c r="B1" s="351"/>
      <c r="C1" s="351"/>
      <c r="D1" s="351"/>
      <c r="E1" s="351"/>
      <c r="F1" s="351"/>
      <c r="G1" s="352"/>
      <c r="H1" s="263">
        <v>2</v>
      </c>
      <c r="I1" s="359" t="s">
        <v>74</v>
      </c>
      <c r="J1" s="359"/>
      <c r="K1" s="359"/>
      <c r="L1" s="359"/>
      <c r="M1" s="359"/>
      <c r="N1" s="359"/>
      <c r="O1" s="359"/>
      <c r="P1" s="359"/>
      <c r="Q1" s="359"/>
      <c r="R1" s="359"/>
      <c r="S1" s="359"/>
      <c r="T1" s="359"/>
      <c r="U1" s="359"/>
      <c r="V1" s="359"/>
      <c r="W1" s="359"/>
      <c r="X1" s="359"/>
      <c r="Y1" s="359"/>
      <c r="Z1" s="359"/>
      <c r="AA1" s="359"/>
      <c r="AB1" s="359"/>
      <c r="AC1" s="359"/>
      <c r="AD1" s="359"/>
      <c r="AE1" s="359"/>
      <c r="AF1" s="359"/>
      <c r="AG1" s="359"/>
      <c r="AH1" s="359"/>
      <c r="AI1" s="359"/>
      <c r="AJ1" s="359"/>
      <c r="AK1" s="359"/>
      <c r="AL1" s="359"/>
      <c r="AM1" s="359"/>
      <c r="AN1" s="359"/>
      <c r="AO1" s="359"/>
      <c r="AP1" s="359"/>
      <c r="AQ1" s="359"/>
      <c r="AR1" s="359"/>
      <c r="AS1" s="359"/>
      <c r="AT1" s="359"/>
      <c r="AU1" s="359"/>
      <c r="AV1" s="256"/>
      <c r="AW1" s="360" t="s">
        <v>1029</v>
      </c>
      <c r="AX1" s="361"/>
      <c r="AY1" s="361"/>
      <c r="AZ1" s="361"/>
      <c r="BA1" s="361"/>
      <c r="BB1" s="361"/>
      <c r="BC1" s="361"/>
      <c r="BD1" s="362"/>
    </row>
    <row r="2" spans="1:56" ht="19.5" customHeight="1">
      <c r="A2" s="371">
        <v>3</v>
      </c>
      <c r="B2" s="354"/>
      <c r="C2" s="354"/>
      <c r="D2" s="354"/>
      <c r="E2" s="354"/>
      <c r="F2" s="354"/>
      <c r="G2" s="355"/>
      <c r="H2" s="258"/>
      <c r="I2" s="363" t="s">
        <v>74</v>
      </c>
      <c r="J2" s="363"/>
      <c r="K2" s="363"/>
      <c r="L2" s="363"/>
      <c r="M2" s="363"/>
      <c r="N2" s="363"/>
      <c r="O2" s="363"/>
      <c r="P2" s="363"/>
      <c r="Q2" s="363"/>
      <c r="R2" s="363"/>
      <c r="S2" s="363"/>
      <c r="T2" s="363"/>
      <c r="U2" s="363"/>
      <c r="V2" s="363"/>
      <c r="W2" s="363"/>
      <c r="X2" s="363"/>
      <c r="Y2" s="363"/>
      <c r="Z2" s="363"/>
      <c r="AA2" s="363"/>
      <c r="AB2" s="363"/>
      <c r="AC2" s="363"/>
      <c r="AD2" s="363"/>
      <c r="AE2" s="363"/>
      <c r="AF2" s="363"/>
      <c r="AG2" s="363"/>
      <c r="AH2" s="363"/>
      <c r="AI2" s="363"/>
      <c r="AJ2" s="363"/>
      <c r="AK2" s="363"/>
      <c r="AL2" s="363"/>
      <c r="AM2" s="363"/>
      <c r="AN2" s="363"/>
      <c r="AO2" s="363"/>
      <c r="AP2" s="363"/>
      <c r="AQ2" s="363"/>
      <c r="AR2" s="363"/>
      <c r="AS2" s="363"/>
      <c r="AT2" s="363"/>
      <c r="AU2" s="363"/>
      <c r="AV2" s="151"/>
      <c r="AW2" s="364" t="s">
        <v>1030</v>
      </c>
      <c r="AX2" s="365"/>
      <c r="AY2" s="365"/>
      <c r="AZ2" s="365"/>
      <c r="BA2" s="365"/>
      <c r="BB2" s="365"/>
      <c r="BC2" s="365"/>
      <c r="BD2" s="366"/>
    </row>
    <row r="3" spans="1:56" ht="19.5" customHeight="1">
      <c r="A3" s="356"/>
      <c r="B3" s="357"/>
      <c r="C3" s="357"/>
      <c r="D3" s="357"/>
      <c r="E3" s="357"/>
      <c r="F3" s="357"/>
      <c r="G3" s="358"/>
      <c r="H3" s="258"/>
      <c r="I3" s="367" t="s">
        <v>63</v>
      </c>
      <c r="J3" s="367"/>
      <c r="K3" s="367"/>
      <c r="L3" s="367"/>
      <c r="M3" s="367"/>
      <c r="N3" s="367"/>
      <c r="O3" s="367"/>
      <c r="P3" s="367"/>
      <c r="Q3" s="367"/>
      <c r="R3" s="367"/>
      <c r="S3" s="367"/>
      <c r="T3" s="367"/>
      <c r="U3" s="367"/>
      <c r="V3" s="367"/>
      <c r="W3" s="367"/>
      <c r="X3" s="367"/>
      <c r="Y3" s="367"/>
      <c r="Z3" s="367"/>
      <c r="AA3" s="367"/>
      <c r="AB3" s="367"/>
      <c r="AC3" s="367"/>
      <c r="AD3" s="367"/>
      <c r="AE3" s="367"/>
      <c r="AF3" s="367"/>
      <c r="AG3" s="367"/>
      <c r="AH3" s="367"/>
      <c r="AI3" s="367"/>
      <c r="AJ3" s="367"/>
      <c r="AK3" s="367"/>
      <c r="AL3" s="367"/>
      <c r="AM3" s="367"/>
      <c r="AN3" s="367"/>
      <c r="AO3" s="367"/>
      <c r="AP3" s="367"/>
      <c r="AQ3" s="367"/>
      <c r="AR3" s="367"/>
      <c r="AS3" s="367"/>
      <c r="AT3" s="367"/>
      <c r="AU3" s="367"/>
      <c r="AV3" s="151"/>
      <c r="AW3" s="368" t="s">
        <v>1031</v>
      </c>
      <c r="AX3" s="369"/>
      <c r="AY3" s="369"/>
      <c r="AZ3" s="369"/>
      <c r="BA3" s="369"/>
      <c r="BB3" s="369"/>
      <c r="BC3" s="369"/>
      <c r="BD3" s="370"/>
    </row>
    <row r="4" ht="6.75" customHeight="1">
      <c r="BD4" s="257" t="s">
        <v>393</v>
      </c>
    </row>
    <row r="5" spans="1:56" s="155" customFormat="1" ht="10.5" customHeight="1">
      <c r="A5" s="343">
        <v>1</v>
      </c>
      <c r="B5" s="344"/>
      <c r="C5" s="344"/>
      <c r="D5" s="344"/>
      <c r="E5" s="345"/>
      <c r="F5" s="238"/>
      <c r="G5" s="238"/>
      <c r="H5" s="238"/>
      <c r="I5" s="152"/>
      <c r="J5" s="152"/>
      <c r="K5" s="152"/>
      <c r="L5" s="153"/>
      <c r="M5" s="254" t="s">
        <v>68</v>
      </c>
      <c r="N5" s="342" t="str">
        <f>""&amp;IF(ISNUMBER(FIND("A",H6)),4,0)+IF(ISNUMBER(FIND("K",H6)),3,0)+IF(ISNUMBER(FIND("Q",H6)),2,0)+IF(ISNUMBER(FIND("J",H6)),1,0)+IF(ISNUMBER(FIND("A",H7)),4,0)+IF(ISNUMBER(FIND("K",H7)),3,0)+IF(ISNUMBER(FIND("Q",H7)),2,0)+IF(ISNUMBER(FIND("J",H7)),1,0)+IF(ISNUMBER(FIND("A",H8)),4,0)+IF(ISNUMBER(FIND("K",H8)),3,0)+IF(ISNUMBER(FIND("Q",H8)),2,0)+IF(ISNUMBER(FIND("J",H8)),1,0)+IF(ISNUMBER(FIND("A",H9)),4,0)+IF(ISNUMBER(FIND("K",H9)),3,0)+IF(ISNUMBER(FIND("Q",H9)),2,0)+IF(ISNUMBER(FIND("J",H9)),1,0)</f>
        <v>8</v>
      </c>
      <c r="O5" s="342"/>
      <c r="P5" s="255" t="s">
        <v>67</v>
      </c>
      <c r="Q5" s="152"/>
      <c r="R5" s="154"/>
      <c r="T5" s="343">
        <f>1+A5</f>
        <v>2</v>
      </c>
      <c r="U5" s="344"/>
      <c r="V5" s="344"/>
      <c r="W5" s="344"/>
      <c r="X5" s="345"/>
      <c r="Y5" s="238"/>
      <c r="Z5" s="238"/>
      <c r="AA5" s="238"/>
      <c r="AB5" s="152"/>
      <c r="AC5" s="152"/>
      <c r="AD5" s="152"/>
      <c r="AE5" s="153"/>
      <c r="AF5" s="254" t="s">
        <v>68</v>
      </c>
      <c r="AG5" s="342" t="str">
        <f>""&amp;IF(ISNUMBER(FIND("A",AA6)),4,0)+IF(ISNUMBER(FIND("K",AA6)),3,0)+IF(ISNUMBER(FIND("Q",AA6)),2,0)+IF(ISNUMBER(FIND("J",AA6)),1,0)+IF(ISNUMBER(FIND("A",AA7)),4,0)+IF(ISNUMBER(FIND("K",AA7)),3,0)+IF(ISNUMBER(FIND("Q",AA7)),2,0)+IF(ISNUMBER(FIND("J",AA7)),1,0)+IF(ISNUMBER(FIND("A",AA8)),4,0)+IF(ISNUMBER(FIND("K",AA8)),3,0)+IF(ISNUMBER(FIND("Q",AA8)),2,0)+IF(ISNUMBER(FIND("J",AA8)),1,0)+IF(ISNUMBER(FIND("A",AA9)),4,0)+IF(ISNUMBER(FIND("K",AA9)),3,0)+IF(ISNUMBER(FIND("Q",AA9)),2,0)+IF(ISNUMBER(FIND("J",AA9)),1,0)</f>
        <v>8</v>
      </c>
      <c r="AH5" s="342"/>
      <c r="AI5" s="255" t="s">
        <v>67</v>
      </c>
      <c r="AJ5" s="152"/>
      <c r="AK5" s="154"/>
      <c r="AM5" s="343">
        <f>1+T5</f>
        <v>3</v>
      </c>
      <c r="AN5" s="344"/>
      <c r="AO5" s="344"/>
      <c r="AP5" s="344"/>
      <c r="AQ5" s="345"/>
      <c r="AR5" s="238"/>
      <c r="AS5" s="238"/>
      <c r="AT5" s="238"/>
      <c r="AU5" s="152"/>
      <c r="AV5" s="152"/>
      <c r="AW5" s="152"/>
      <c r="AX5" s="153"/>
      <c r="AY5" s="254" t="s">
        <v>68</v>
      </c>
      <c r="AZ5" s="342" t="str">
        <f>""&amp;IF(ISNUMBER(FIND("A",AT6)),4,0)+IF(ISNUMBER(FIND("K",AT6)),3,0)+IF(ISNUMBER(FIND("Q",AT6)),2,0)+IF(ISNUMBER(FIND("J",AT6)),1,0)+IF(ISNUMBER(FIND("A",AT7)),4,0)+IF(ISNUMBER(FIND("K",AT7)),3,0)+IF(ISNUMBER(FIND("Q",AT7)),2,0)+IF(ISNUMBER(FIND("J",AT7)),1,0)+IF(ISNUMBER(FIND("A",AT8)),4,0)+IF(ISNUMBER(FIND("K",AT8)),3,0)+IF(ISNUMBER(FIND("Q",AT8)),2,0)+IF(ISNUMBER(FIND("J",AT8)),1,0)+IF(ISNUMBER(FIND("A",AT9)),4,0)+IF(ISNUMBER(FIND("K",AT9)),3,0)+IF(ISNUMBER(FIND("Q",AT9)),2,0)+IF(ISNUMBER(FIND("J",AT9)),1,0)</f>
        <v>12</v>
      </c>
      <c r="BA5" s="342"/>
      <c r="BB5" s="255" t="s">
        <v>67</v>
      </c>
      <c r="BC5" s="152"/>
      <c r="BD5" s="154"/>
    </row>
    <row r="6" spans="1:56" s="155" customFormat="1" ht="10.5" customHeight="1">
      <c r="A6" s="346"/>
      <c r="B6" s="347"/>
      <c r="C6" s="347"/>
      <c r="D6" s="347"/>
      <c r="E6" s="348"/>
      <c r="F6" s="239"/>
      <c r="G6" s="247" t="s">
        <v>52</v>
      </c>
      <c r="H6" s="113" t="str">
        <f ca="1">""&amp;VLOOKUP(1+10*A5,INDIRECT($BD$4),2,0)</f>
        <v>A765</v>
      </c>
      <c r="I6" s="157"/>
      <c r="L6" s="158"/>
      <c r="M6" s="249" t="s">
        <v>69</v>
      </c>
      <c r="N6" s="349" t="str">
        <f>""&amp;IF(ISNUMBER(FIND("A",H16)),4,0)+IF(ISNUMBER(FIND("K",H16)),3,0)+IF(ISNUMBER(FIND("Q",H16)),2,0)+IF(ISNUMBER(FIND("J",H16)),1,0)+IF(ISNUMBER(FIND("A",H17)),4,0)+IF(ISNUMBER(FIND("K",H17)),3,0)+IF(ISNUMBER(FIND("Q",H17)),2,0)+IF(ISNUMBER(FIND("J",H17)),1,0)+IF(ISNUMBER(FIND("A",H18)),4,0)+IF(ISNUMBER(FIND("K",H18)),3,0)+IF(ISNUMBER(FIND("Q",H18)),2,0)+IF(ISNUMBER(FIND("J",H18)),1,0)+IF(ISNUMBER(FIND("A",H19)),4,0)+IF(ISNUMBER(FIND("K",H19)),3,0)+IF(ISNUMBER(FIND("Q",H19)),2,0)+IF(ISNUMBER(FIND("J",H19)),1,0)</f>
        <v>15</v>
      </c>
      <c r="O6" s="349"/>
      <c r="P6" s="162" t="s">
        <v>67</v>
      </c>
      <c r="R6" s="179"/>
      <c r="T6" s="346"/>
      <c r="U6" s="347"/>
      <c r="V6" s="347"/>
      <c r="W6" s="347"/>
      <c r="X6" s="348"/>
      <c r="Y6" s="239"/>
      <c r="Z6" s="247" t="s">
        <v>52</v>
      </c>
      <c r="AA6" s="113" t="str">
        <f ca="1">""&amp;VLOOKUP(1+10*T5,INDIRECT($BD$4),2,0)</f>
        <v>Q6</v>
      </c>
      <c r="AB6" s="157"/>
      <c r="AE6" s="158"/>
      <c r="AF6" s="249" t="s">
        <v>69</v>
      </c>
      <c r="AG6" s="349" t="str">
        <f>""&amp;IF(ISNUMBER(FIND("A",AA16)),4,0)+IF(ISNUMBER(FIND("K",AA16)),3,0)+IF(ISNUMBER(FIND("Q",AA16)),2,0)+IF(ISNUMBER(FIND("J",AA16)),1,0)+IF(ISNUMBER(FIND("A",AA17)),4,0)+IF(ISNUMBER(FIND("K",AA17)),3,0)+IF(ISNUMBER(FIND("Q",AA17)),2,0)+IF(ISNUMBER(FIND("J",AA17)),1,0)+IF(ISNUMBER(FIND("A",AA18)),4,0)+IF(ISNUMBER(FIND("K",AA18)),3,0)+IF(ISNUMBER(FIND("Q",AA18)),2,0)+IF(ISNUMBER(FIND("J",AA18)),1,0)+IF(ISNUMBER(FIND("A",AA19)),4,0)+IF(ISNUMBER(FIND("K",AA19)),3,0)+IF(ISNUMBER(FIND("Q",AA19)),2,0)+IF(ISNUMBER(FIND("J",AA19)),1,0)</f>
        <v>7</v>
      </c>
      <c r="AH6" s="349"/>
      <c r="AI6" s="162" t="s">
        <v>67</v>
      </c>
      <c r="AK6" s="179"/>
      <c r="AM6" s="346"/>
      <c r="AN6" s="347"/>
      <c r="AO6" s="347"/>
      <c r="AP6" s="347"/>
      <c r="AQ6" s="348"/>
      <c r="AR6" s="239"/>
      <c r="AS6" s="247" t="s">
        <v>52</v>
      </c>
      <c r="AT6" s="113" t="str">
        <f ca="1">""&amp;VLOOKUP(1+10*AM5,INDIRECT($BD$4),2,0)</f>
        <v>10</v>
      </c>
      <c r="AU6" s="157"/>
      <c r="AX6" s="158"/>
      <c r="AY6" s="249" t="s">
        <v>69</v>
      </c>
      <c r="AZ6" s="349" t="str">
        <f>""&amp;IF(ISNUMBER(FIND("A",AT16)),4,0)+IF(ISNUMBER(FIND("K",AT16)),3,0)+IF(ISNUMBER(FIND("Q",AT16)),2,0)+IF(ISNUMBER(FIND("J",AT16)),1,0)+IF(ISNUMBER(FIND("A",AT17)),4,0)+IF(ISNUMBER(FIND("K",AT17)),3,0)+IF(ISNUMBER(FIND("Q",AT17)),2,0)+IF(ISNUMBER(FIND("J",AT17)),1,0)+IF(ISNUMBER(FIND("A",AT18)),4,0)+IF(ISNUMBER(FIND("K",AT18)),3,0)+IF(ISNUMBER(FIND("Q",AT18)),2,0)+IF(ISNUMBER(FIND("J",AT18)),1,0)+IF(ISNUMBER(FIND("A",AT19)),4,0)+IF(ISNUMBER(FIND("K",AT19)),3,0)+IF(ISNUMBER(FIND("Q",AT19)),2,0)+IF(ISNUMBER(FIND("J",AT19)),1,0)</f>
        <v>8</v>
      </c>
      <c r="BA6" s="349"/>
      <c r="BB6" s="162" t="s">
        <v>67</v>
      </c>
      <c r="BD6" s="179"/>
    </row>
    <row r="7" spans="1:56" s="155" customFormat="1" ht="10.5" customHeight="1">
      <c r="A7" s="294" t="str">
        <f>MID("WNES",1+MOD(A5,4),1)&amp;" / "&amp;MID(" EW  NS NoneBoth",1+4*INT(MOD(11*A5,16)/4),4)</f>
        <v>N / None</v>
      </c>
      <c r="B7" s="295"/>
      <c r="C7" s="295"/>
      <c r="D7" s="295"/>
      <c r="E7" s="302"/>
      <c r="F7" s="181"/>
      <c r="G7" s="247" t="s">
        <v>15</v>
      </c>
      <c r="H7" s="113" t="str">
        <f ca="1">""&amp;VLOOKUP(2+10*A5,INDIRECT($BD$4),2,0)</f>
        <v>Q6</v>
      </c>
      <c r="I7" s="157"/>
      <c r="L7" s="158"/>
      <c r="M7" s="249" t="s">
        <v>70</v>
      </c>
      <c r="N7" s="349" t="str">
        <f>""&amp;IF(ISNUMBER(FIND("A",M11)),4,0)+IF(ISNUMBER(FIND("K",M11)),3,0)+IF(ISNUMBER(FIND("Q",M11)),2,0)+IF(ISNUMBER(FIND("J",M11)),1,0)+IF(ISNUMBER(FIND("A",M12)),4,0)+IF(ISNUMBER(FIND("K",M12)),3,0)+IF(ISNUMBER(FIND("Q",M12)),2,0)+IF(ISNUMBER(FIND("J",M12)),1,0)+IF(ISNUMBER(FIND("A",M13)),4,0)+IF(ISNUMBER(FIND("K",M13)),3,0)+IF(ISNUMBER(FIND("Q",M13)),2,0)+IF(ISNUMBER(FIND("J",M13)),1,0)+IF(ISNUMBER(FIND("A",M14)),4,0)+IF(ISNUMBER(FIND("K",M14)),3,0)+IF(ISNUMBER(FIND("Q",M14)),2,0)+IF(ISNUMBER(FIND("J",M14)),1,0)</f>
        <v>10</v>
      </c>
      <c r="O7" s="349"/>
      <c r="P7" s="162" t="s">
        <v>67</v>
      </c>
      <c r="R7" s="160"/>
      <c r="T7" s="294" t="str">
        <f>MID("WNES",1+MOD(T5,4),1)&amp;" / "&amp;MID(" EW  NS NoneBoth",1+4*INT(MOD(11*T5,16)/4),4)</f>
        <v>E /  NS </v>
      </c>
      <c r="U7" s="295"/>
      <c r="V7" s="295"/>
      <c r="W7" s="295"/>
      <c r="X7" s="302"/>
      <c r="Y7" s="181"/>
      <c r="Z7" s="247" t="s">
        <v>15</v>
      </c>
      <c r="AA7" s="113" t="str">
        <f ca="1">""&amp;VLOOKUP(2+10*T5,INDIRECT($BD$4),2,0)</f>
        <v>AQ95</v>
      </c>
      <c r="AB7" s="157"/>
      <c r="AE7" s="158"/>
      <c r="AF7" s="249" t="s">
        <v>70</v>
      </c>
      <c r="AG7" s="349" t="str">
        <f>""&amp;IF(ISNUMBER(FIND("A",AF11)),4,0)+IF(ISNUMBER(FIND("K",AF11)),3,0)+IF(ISNUMBER(FIND("Q",AF11)),2,0)+IF(ISNUMBER(FIND("J",AF11)),1,0)+IF(ISNUMBER(FIND("A",AF12)),4,0)+IF(ISNUMBER(FIND("K",AF12)),3,0)+IF(ISNUMBER(FIND("Q",AF12)),2,0)+IF(ISNUMBER(FIND("J",AF12)),1,0)+IF(ISNUMBER(FIND("A",AF13)),4,0)+IF(ISNUMBER(FIND("K",AF13)),3,0)+IF(ISNUMBER(FIND("Q",AF13)),2,0)+IF(ISNUMBER(FIND("J",AF13)),1,0)+IF(ISNUMBER(FIND("A",AF14)),4,0)+IF(ISNUMBER(FIND("K",AF14)),3,0)+IF(ISNUMBER(FIND("Q",AF14)),2,0)+IF(ISNUMBER(FIND("J",AF14)),1,0)</f>
        <v>9</v>
      </c>
      <c r="AH7" s="349"/>
      <c r="AI7" s="162" t="s">
        <v>67</v>
      </c>
      <c r="AK7" s="160"/>
      <c r="AM7" s="294" t="str">
        <f>MID("WNES",1+MOD(AM5,4),1)&amp;" / "&amp;MID(" EW  NS NoneBoth",1+4*INT(MOD(11*AM5,16)/4),4)</f>
        <v>S /  EW </v>
      </c>
      <c r="AN7" s="295"/>
      <c r="AO7" s="295"/>
      <c r="AP7" s="295"/>
      <c r="AQ7" s="302"/>
      <c r="AR7" s="181"/>
      <c r="AS7" s="247" t="s">
        <v>15</v>
      </c>
      <c r="AT7" s="113" t="str">
        <f ca="1">""&amp;VLOOKUP(2+10*AM5,INDIRECT($BD$4),2,0)</f>
        <v>K754</v>
      </c>
      <c r="AU7" s="157"/>
      <c r="AX7" s="158"/>
      <c r="AY7" s="249" t="s">
        <v>70</v>
      </c>
      <c r="AZ7" s="349" t="str">
        <f>""&amp;IF(ISNUMBER(FIND("A",AY11)),4,0)+IF(ISNUMBER(FIND("K",AY11)),3,0)+IF(ISNUMBER(FIND("Q",AY11)),2,0)+IF(ISNUMBER(FIND("J",AY11)),1,0)+IF(ISNUMBER(FIND("A",AY12)),4,0)+IF(ISNUMBER(FIND("K",AY12)),3,0)+IF(ISNUMBER(FIND("Q",AY12)),2,0)+IF(ISNUMBER(FIND("J",AY12)),1,0)+IF(ISNUMBER(FIND("A",AY13)),4,0)+IF(ISNUMBER(FIND("K",AY13)),3,0)+IF(ISNUMBER(FIND("Q",AY13)),2,0)+IF(ISNUMBER(FIND("J",AY13)),1,0)+IF(ISNUMBER(FIND("A",AY14)),4,0)+IF(ISNUMBER(FIND("K",AY14)),3,0)+IF(ISNUMBER(FIND("Q",AY14)),2,0)+IF(ISNUMBER(FIND("J",AY14)),1,0)</f>
        <v>10</v>
      </c>
      <c r="BA7" s="349"/>
      <c r="BB7" s="162" t="s">
        <v>67</v>
      </c>
      <c r="BD7" s="160"/>
    </row>
    <row r="8" spans="1:56" s="155" customFormat="1" ht="10.5" customHeight="1">
      <c r="A8" s="320"/>
      <c r="B8" s="321"/>
      <c r="C8" s="321"/>
      <c r="D8" s="321"/>
      <c r="E8" s="322"/>
      <c r="F8" s="181"/>
      <c r="G8" s="247" t="s">
        <v>53</v>
      </c>
      <c r="H8" s="113" t="str">
        <f ca="1">""&amp;VLOOKUP(3+10*A5,INDIRECT($BD$4),2,0)</f>
        <v>542</v>
      </c>
      <c r="I8" s="157"/>
      <c r="L8" s="158"/>
      <c r="M8" s="250" t="s">
        <v>71</v>
      </c>
      <c r="N8" s="341" t="str">
        <f>""&amp;IF(ISNUMBER(FIND("A",B11)),4,0)+IF(ISNUMBER(FIND("K",B11)),3,0)+IF(ISNUMBER(FIND("Q",B11)),2,0)+IF(ISNUMBER(FIND("J",B11)),1,0)+IF(ISNUMBER(FIND("A",B12)),4,0)+IF(ISNUMBER(FIND("K",B12)),3,0)+IF(ISNUMBER(FIND("Q",B12)),2,0)+IF(ISNUMBER(FIND("J",B12)),1,0)+IF(ISNUMBER(FIND("A",B13)),4,0)+IF(ISNUMBER(FIND("K",B13)),3,0)+IF(ISNUMBER(FIND("Q",B13)),2,0)+IF(ISNUMBER(FIND("J",B13)),1,0)+IF(ISNUMBER(FIND("A",B14)),4,0)+IF(ISNUMBER(FIND("K",B14)),3,0)+IF(ISNUMBER(FIND("Q",B14)),2,0)+IF(ISNUMBER(FIND("J",B14)),1,0)</f>
        <v>7</v>
      </c>
      <c r="O8" s="341"/>
      <c r="P8" s="175" t="s">
        <v>67</v>
      </c>
      <c r="Q8" s="253"/>
      <c r="R8" s="248"/>
      <c r="T8" s="320"/>
      <c r="U8" s="321"/>
      <c r="V8" s="321"/>
      <c r="W8" s="321"/>
      <c r="X8" s="322"/>
      <c r="Y8" s="181"/>
      <c r="Z8" s="247" t="s">
        <v>53</v>
      </c>
      <c r="AA8" s="113" t="str">
        <f ca="1">""&amp;VLOOKUP(3+10*T5,INDIRECT($BD$4),2,0)</f>
        <v>764</v>
      </c>
      <c r="AB8" s="157"/>
      <c r="AE8" s="158"/>
      <c r="AF8" s="250" t="s">
        <v>71</v>
      </c>
      <c r="AG8" s="341" t="str">
        <f>""&amp;IF(ISNUMBER(FIND("A",U11)),4,0)+IF(ISNUMBER(FIND("K",U11)),3,0)+IF(ISNUMBER(FIND("Q",U11)),2,0)+IF(ISNUMBER(FIND("J",U11)),1,0)+IF(ISNUMBER(FIND("A",U12)),4,0)+IF(ISNUMBER(FIND("K",U12)),3,0)+IF(ISNUMBER(FIND("Q",U12)),2,0)+IF(ISNUMBER(FIND("J",U12)),1,0)+IF(ISNUMBER(FIND("A",U13)),4,0)+IF(ISNUMBER(FIND("K",U13)),3,0)+IF(ISNUMBER(FIND("Q",U13)),2,0)+IF(ISNUMBER(FIND("J",U13)),1,0)+IF(ISNUMBER(FIND("A",U14)),4,0)+IF(ISNUMBER(FIND("K",U14)),3,0)+IF(ISNUMBER(FIND("Q",U14)),2,0)+IF(ISNUMBER(FIND("J",U14)),1,0)</f>
        <v>16</v>
      </c>
      <c r="AH8" s="341"/>
      <c r="AI8" s="175" t="s">
        <v>67</v>
      </c>
      <c r="AJ8" s="253"/>
      <c r="AK8" s="248"/>
      <c r="AM8" s="320"/>
      <c r="AN8" s="321"/>
      <c r="AO8" s="321"/>
      <c r="AP8" s="321"/>
      <c r="AQ8" s="322"/>
      <c r="AR8" s="181"/>
      <c r="AS8" s="247" t="s">
        <v>53</v>
      </c>
      <c r="AT8" s="113" t="str">
        <f ca="1">""&amp;VLOOKUP(3+10*AM5,INDIRECT($BD$4),2,0)</f>
        <v>KQJ53</v>
      </c>
      <c r="AU8" s="157"/>
      <c r="AX8" s="158"/>
      <c r="AY8" s="250" t="s">
        <v>71</v>
      </c>
      <c r="AZ8" s="341" t="str">
        <f>""&amp;IF(ISNUMBER(FIND("A",AN11)),4,0)+IF(ISNUMBER(FIND("K",AN11)),3,0)+IF(ISNUMBER(FIND("Q",AN11)),2,0)+IF(ISNUMBER(FIND("J",AN11)),1,0)+IF(ISNUMBER(FIND("A",AN12)),4,0)+IF(ISNUMBER(FIND("K",AN12)),3,0)+IF(ISNUMBER(FIND("Q",AN12)),2,0)+IF(ISNUMBER(FIND("J",AN12)),1,0)+IF(ISNUMBER(FIND("A",AN13)),4,0)+IF(ISNUMBER(FIND("K",AN13)),3,0)+IF(ISNUMBER(FIND("Q",AN13)),2,0)+IF(ISNUMBER(FIND("J",AN13)),1,0)+IF(ISNUMBER(FIND("A",AN14)),4,0)+IF(ISNUMBER(FIND("K",AN14)),3,0)+IF(ISNUMBER(FIND("Q",AN14)),2,0)+IF(ISNUMBER(FIND("J",AN14)),1,0)</f>
        <v>10</v>
      </c>
      <c r="BA8" s="341"/>
      <c r="BB8" s="175" t="s">
        <v>67</v>
      </c>
      <c r="BC8" s="253"/>
      <c r="BD8" s="248"/>
    </row>
    <row r="9" spans="1:56" s="155" customFormat="1" ht="10.5" customHeight="1">
      <c r="A9" s="180"/>
      <c r="B9" s="181"/>
      <c r="C9" s="181"/>
      <c r="D9" s="181"/>
      <c r="E9" s="181"/>
      <c r="F9" s="181"/>
      <c r="G9" s="247" t="s">
        <v>17</v>
      </c>
      <c r="H9" s="113" t="str">
        <f ca="1">""&amp;VLOOKUP(4+10*A5,INDIRECT($BD$4),2,0)</f>
        <v>Q763</v>
      </c>
      <c r="I9" s="157"/>
      <c r="L9" s="158"/>
      <c r="R9" s="160"/>
      <c r="T9" s="180"/>
      <c r="U9" s="181"/>
      <c r="V9" s="181"/>
      <c r="W9" s="181"/>
      <c r="X9" s="181"/>
      <c r="Y9" s="181"/>
      <c r="Z9" s="247" t="s">
        <v>17</v>
      </c>
      <c r="AA9" s="113" t="str">
        <f ca="1">""&amp;VLOOKUP(4+10*T5,INDIRECT($BD$4),2,0)</f>
        <v>10965</v>
      </c>
      <c r="AB9" s="157"/>
      <c r="AE9" s="158"/>
      <c r="AK9" s="160"/>
      <c r="AM9" s="180"/>
      <c r="AN9" s="181"/>
      <c r="AO9" s="181"/>
      <c r="AP9" s="181"/>
      <c r="AQ9" s="181"/>
      <c r="AR9" s="181"/>
      <c r="AS9" s="247" t="s">
        <v>17</v>
      </c>
      <c r="AT9" s="113" t="str">
        <f ca="1">""&amp;VLOOKUP(4+10*AM5,INDIRECT($BD$4),2,0)</f>
        <v>K63</v>
      </c>
      <c r="AU9" s="157"/>
      <c r="AX9" s="158"/>
      <c r="BD9" s="160"/>
    </row>
    <row r="10" spans="1:56" s="155" customFormat="1" ht="10.5" customHeight="1">
      <c r="A10" s="159"/>
      <c r="I10" s="161"/>
      <c r="J10" s="157"/>
      <c r="K10" s="157"/>
      <c r="L10" s="158"/>
      <c r="R10" s="160"/>
      <c r="T10" s="159"/>
      <c r="AB10" s="161"/>
      <c r="AC10" s="157"/>
      <c r="AD10" s="157"/>
      <c r="AE10" s="158"/>
      <c r="AK10" s="160"/>
      <c r="AM10" s="159"/>
      <c r="AU10" s="161"/>
      <c r="AV10" s="157"/>
      <c r="AW10" s="157"/>
      <c r="AX10" s="158"/>
      <c r="BD10" s="160"/>
    </row>
    <row r="11" spans="1:56" s="155" customFormat="1" ht="10.5" customHeight="1">
      <c r="A11" s="252" t="s">
        <v>52</v>
      </c>
      <c r="B11" s="113" t="str">
        <f ca="1">""&amp;VLOOKUP(1+10*A5,INDIRECT($BD$4),5,0)</f>
        <v>1043</v>
      </c>
      <c r="C11" s="114"/>
      <c r="F11" s="113"/>
      <c r="H11" s="231"/>
      <c r="I11" s="336" t="s">
        <v>20</v>
      </c>
      <c r="J11" s="232"/>
      <c r="K11" s="233"/>
      <c r="L11" s="251" t="s">
        <v>52</v>
      </c>
      <c r="M11" s="113" t="str">
        <f ca="1">""&amp;VLOOKUP(1+10*A5,INDIRECT($BD$4),3,0)</f>
        <v>Q92</v>
      </c>
      <c r="O11" s="114"/>
      <c r="P11" s="162"/>
      <c r="Q11" s="162"/>
      <c r="R11" s="163"/>
      <c r="T11" s="252" t="s">
        <v>52</v>
      </c>
      <c r="U11" s="113" t="str">
        <f ca="1">""&amp;VLOOKUP(1+10*T5,INDIRECT($BD$4),5,0)</f>
        <v>AKJ98</v>
      </c>
      <c r="V11" s="114"/>
      <c r="Y11" s="113"/>
      <c r="AA11" s="231"/>
      <c r="AB11" s="336" t="s">
        <v>20</v>
      </c>
      <c r="AC11" s="232"/>
      <c r="AD11" s="233"/>
      <c r="AE11" s="251" t="s">
        <v>52</v>
      </c>
      <c r="AF11" s="113" t="str">
        <f ca="1">""&amp;VLOOKUP(1+10*T5,INDIRECT($BD$4),3,0)</f>
        <v>753</v>
      </c>
      <c r="AH11" s="114"/>
      <c r="AI11" s="162"/>
      <c r="AJ11" s="162"/>
      <c r="AK11" s="163"/>
      <c r="AM11" s="252" t="s">
        <v>52</v>
      </c>
      <c r="AN11" s="113" t="str">
        <f ca="1">""&amp;VLOOKUP(1+10*AM5,INDIRECT($BD$4),5,0)</f>
        <v>AJ765</v>
      </c>
      <c r="AO11" s="114"/>
      <c r="AR11" s="113"/>
      <c r="AT11" s="231"/>
      <c r="AU11" s="336" t="s">
        <v>20</v>
      </c>
      <c r="AV11" s="232"/>
      <c r="AW11" s="233"/>
      <c r="AX11" s="251" t="s">
        <v>52</v>
      </c>
      <c r="AY11" s="113" t="str">
        <f ca="1">""&amp;VLOOKUP(1+10*AM5,INDIRECT($BD$4),3,0)</f>
        <v>KQ983</v>
      </c>
      <c r="BA11" s="114"/>
      <c r="BB11" s="162"/>
      <c r="BC11" s="162"/>
      <c r="BD11" s="163"/>
    </row>
    <row r="12" spans="1:56" s="155" customFormat="1" ht="10.5" customHeight="1">
      <c r="A12" s="252" t="s">
        <v>15</v>
      </c>
      <c r="B12" s="113" t="str">
        <f ca="1">""&amp;VLOOKUP(2+10*A5,INDIRECT($BD$4),5,0)</f>
        <v>K943</v>
      </c>
      <c r="C12" s="114"/>
      <c r="F12" s="113"/>
      <c r="H12" s="335" t="s">
        <v>23</v>
      </c>
      <c r="I12" s="337"/>
      <c r="J12" s="338" t="s">
        <v>22</v>
      </c>
      <c r="L12" s="251" t="s">
        <v>15</v>
      </c>
      <c r="M12" s="113" t="str">
        <f ca="1">""&amp;VLOOKUP(2+10*A5,INDIRECT($BD$4),3,0)</f>
        <v>A10852</v>
      </c>
      <c r="O12" s="114"/>
      <c r="P12" s="162"/>
      <c r="Q12" s="162"/>
      <c r="R12" s="163"/>
      <c r="T12" s="252" t="s">
        <v>15</v>
      </c>
      <c r="U12" s="113" t="str">
        <f ca="1">""&amp;VLOOKUP(2+10*T5,INDIRECT($BD$4),5,0)</f>
        <v>J832</v>
      </c>
      <c r="V12" s="114"/>
      <c r="Y12" s="113"/>
      <c r="AA12" s="335" t="s">
        <v>23</v>
      </c>
      <c r="AB12" s="337"/>
      <c r="AC12" s="338" t="s">
        <v>22</v>
      </c>
      <c r="AE12" s="251" t="s">
        <v>15</v>
      </c>
      <c r="AF12" s="113" t="str">
        <f ca="1">""&amp;VLOOKUP(2+10*T5,INDIRECT($BD$4),3,0)</f>
        <v>K764</v>
      </c>
      <c r="AH12" s="114"/>
      <c r="AI12" s="162"/>
      <c r="AJ12" s="162"/>
      <c r="AK12" s="163"/>
      <c r="AM12" s="252" t="s">
        <v>15</v>
      </c>
      <c r="AN12" s="113" t="str">
        <f ca="1">""&amp;VLOOKUP(2+10*AM5,INDIRECT($BD$4),5,0)</f>
        <v>--</v>
      </c>
      <c r="AO12" s="114"/>
      <c r="AR12" s="113"/>
      <c r="AT12" s="335" t="s">
        <v>23</v>
      </c>
      <c r="AU12" s="337"/>
      <c r="AV12" s="338" t="s">
        <v>22</v>
      </c>
      <c r="AX12" s="251" t="s">
        <v>15</v>
      </c>
      <c r="AY12" s="113" t="str">
        <f ca="1">""&amp;VLOOKUP(2+10*AM5,INDIRECT($BD$4),3,0)</f>
        <v>AJ932</v>
      </c>
      <c r="BA12" s="114"/>
      <c r="BB12" s="162"/>
      <c r="BC12" s="162"/>
      <c r="BD12" s="163"/>
    </row>
    <row r="13" spans="1:56" s="155" customFormat="1" ht="10.5" customHeight="1">
      <c r="A13" s="252" t="s">
        <v>53</v>
      </c>
      <c r="B13" s="113" t="str">
        <f ca="1">""&amp;VLOOKUP(3+10*A5,INDIRECT($BD$4),5,0)</f>
        <v>73</v>
      </c>
      <c r="C13" s="114"/>
      <c r="F13" s="113"/>
      <c r="H13" s="335"/>
      <c r="I13" s="339" t="s">
        <v>21</v>
      </c>
      <c r="J13" s="338"/>
      <c r="L13" s="251" t="s">
        <v>53</v>
      </c>
      <c r="M13" s="113" t="str">
        <f ca="1">""&amp;VLOOKUP(3+10*A5,INDIRECT($BD$4),3,0)</f>
        <v>KJ6</v>
      </c>
      <c r="O13" s="114"/>
      <c r="P13" s="162"/>
      <c r="Q13" s="162"/>
      <c r="R13" s="163"/>
      <c r="T13" s="252" t="s">
        <v>53</v>
      </c>
      <c r="U13" s="113" t="str">
        <f ca="1">""&amp;VLOOKUP(3+10*T5,INDIRECT($BD$4),5,0)</f>
        <v>AK2</v>
      </c>
      <c r="V13" s="114"/>
      <c r="Y13" s="113"/>
      <c r="AA13" s="335"/>
      <c r="AB13" s="339" t="s">
        <v>21</v>
      </c>
      <c r="AC13" s="338"/>
      <c r="AE13" s="251" t="s">
        <v>53</v>
      </c>
      <c r="AF13" s="113" t="str">
        <f ca="1">""&amp;VLOOKUP(3+10*T5,INDIRECT($BD$4),3,0)</f>
        <v>109</v>
      </c>
      <c r="AH13" s="114"/>
      <c r="AI13" s="162"/>
      <c r="AJ13" s="162"/>
      <c r="AK13" s="163"/>
      <c r="AM13" s="252" t="s">
        <v>53</v>
      </c>
      <c r="AN13" s="113" t="str">
        <f ca="1">""&amp;VLOOKUP(3+10*AM5,INDIRECT($BD$4),5,0)</f>
        <v>984</v>
      </c>
      <c r="AO13" s="114"/>
      <c r="AR13" s="113"/>
      <c r="AT13" s="335"/>
      <c r="AU13" s="339" t="s">
        <v>21</v>
      </c>
      <c r="AV13" s="338"/>
      <c r="AX13" s="251" t="s">
        <v>53</v>
      </c>
      <c r="AY13" s="113" t="str">
        <f ca="1">""&amp;VLOOKUP(3+10*AM5,INDIRECT($BD$4),3,0)</f>
        <v>72</v>
      </c>
      <c r="BA13" s="114"/>
      <c r="BB13" s="162"/>
      <c r="BC13" s="162"/>
      <c r="BD13" s="163"/>
    </row>
    <row r="14" spans="1:56" s="155" customFormat="1" ht="10.5" customHeight="1">
      <c r="A14" s="252" t="s">
        <v>17</v>
      </c>
      <c r="B14" s="113" t="str">
        <f ca="1">""&amp;VLOOKUP(4+10*A5,INDIRECT($BD$4),5,0)</f>
        <v>A942</v>
      </c>
      <c r="C14" s="114"/>
      <c r="F14" s="113"/>
      <c r="H14" s="234"/>
      <c r="I14" s="340"/>
      <c r="J14" s="235"/>
      <c r="K14" s="233"/>
      <c r="L14" s="251" t="s">
        <v>17</v>
      </c>
      <c r="M14" s="113" t="str">
        <f ca="1">""&amp;VLOOKUP(4+10*A5,INDIRECT($BD$4),3,0)</f>
        <v>105</v>
      </c>
      <c r="O14" s="114"/>
      <c r="P14" s="162"/>
      <c r="Q14" s="162"/>
      <c r="R14" s="163"/>
      <c r="T14" s="252" t="s">
        <v>17</v>
      </c>
      <c r="U14" s="113" t="str">
        <f ca="1">""&amp;VLOOKUP(4+10*T5,INDIRECT($BD$4),5,0)</f>
        <v>8</v>
      </c>
      <c r="V14" s="114"/>
      <c r="Y14" s="113"/>
      <c r="AA14" s="234"/>
      <c r="AB14" s="340"/>
      <c r="AC14" s="235"/>
      <c r="AD14" s="233"/>
      <c r="AE14" s="251" t="s">
        <v>17</v>
      </c>
      <c r="AF14" s="113" t="str">
        <f ca="1">""&amp;VLOOKUP(4+10*T5,INDIRECT($BD$4),3,0)</f>
        <v>KQJ4</v>
      </c>
      <c r="AH14" s="114"/>
      <c r="AI14" s="162"/>
      <c r="AJ14" s="162"/>
      <c r="AK14" s="163"/>
      <c r="AM14" s="252" t="s">
        <v>17</v>
      </c>
      <c r="AN14" s="113" t="str">
        <f ca="1">""&amp;VLOOKUP(4+10*AM5,INDIRECT($BD$4),5,0)</f>
        <v>AJ974</v>
      </c>
      <c r="AO14" s="114"/>
      <c r="AR14" s="113"/>
      <c r="AT14" s="234"/>
      <c r="AU14" s="340"/>
      <c r="AV14" s="235"/>
      <c r="AW14" s="233"/>
      <c r="AX14" s="251" t="s">
        <v>17</v>
      </c>
      <c r="AY14" s="113" t="str">
        <f ca="1">""&amp;VLOOKUP(4+10*AM5,INDIRECT($BD$4),3,0)</f>
        <v>2</v>
      </c>
      <c r="BA14" s="114"/>
      <c r="BB14" s="162"/>
      <c r="BC14" s="162"/>
      <c r="BD14" s="163"/>
    </row>
    <row r="15" spans="1:56" s="155" customFormat="1" ht="10.5" customHeight="1">
      <c r="A15" s="164"/>
      <c r="B15" s="162"/>
      <c r="C15" s="162"/>
      <c r="D15" s="162"/>
      <c r="E15" s="162"/>
      <c r="F15" s="162"/>
      <c r="G15" s="162"/>
      <c r="H15" s="162"/>
      <c r="I15" s="158"/>
      <c r="L15" s="161"/>
      <c r="M15" s="162"/>
      <c r="N15" s="162"/>
      <c r="O15" s="162"/>
      <c r="P15" s="162"/>
      <c r="Q15" s="162"/>
      <c r="R15" s="163"/>
      <c r="T15" s="164"/>
      <c r="U15" s="162"/>
      <c r="V15" s="162"/>
      <c r="W15" s="162"/>
      <c r="X15" s="162"/>
      <c r="Y15" s="162"/>
      <c r="Z15" s="162"/>
      <c r="AA15" s="162"/>
      <c r="AB15" s="158"/>
      <c r="AE15" s="161"/>
      <c r="AF15" s="162"/>
      <c r="AG15" s="162"/>
      <c r="AH15" s="162"/>
      <c r="AI15" s="162"/>
      <c r="AJ15" s="162"/>
      <c r="AK15" s="163"/>
      <c r="AM15" s="164"/>
      <c r="AN15" s="162"/>
      <c r="AO15" s="162"/>
      <c r="AP15" s="162"/>
      <c r="AQ15" s="162"/>
      <c r="AR15" s="162"/>
      <c r="AS15" s="162"/>
      <c r="AT15" s="162"/>
      <c r="AU15" s="158"/>
      <c r="AX15" s="161"/>
      <c r="AY15" s="162"/>
      <c r="AZ15" s="162"/>
      <c r="BA15" s="162"/>
      <c r="BB15" s="162"/>
      <c r="BC15" s="162"/>
      <c r="BD15" s="163"/>
    </row>
    <row r="16" spans="1:56" s="155" customFormat="1" ht="10.5" customHeight="1">
      <c r="A16" s="159"/>
      <c r="G16" s="251" t="s">
        <v>52</v>
      </c>
      <c r="H16" s="113" t="str">
        <f ca="1">""&amp;VLOOKUP(1+10*A5,INDIRECT($BD$4),4,0)</f>
        <v>KJ8</v>
      </c>
      <c r="L16" s="158"/>
      <c r="M16" s="165"/>
      <c r="N16" s="166" t="s">
        <v>20</v>
      </c>
      <c r="O16" s="167" t="s">
        <v>52</v>
      </c>
      <c r="P16" s="167" t="s">
        <v>15</v>
      </c>
      <c r="Q16" s="167" t="s">
        <v>53</v>
      </c>
      <c r="R16" s="168" t="s">
        <v>17</v>
      </c>
      <c r="T16" s="159"/>
      <c r="Z16" s="251" t="s">
        <v>52</v>
      </c>
      <c r="AA16" s="113" t="str">
        <f ca="1">""&amp;VLOOKUP(1+10*T5,INDIRECT($BD$4),4,0)</f>
        <v>1042</v>
      </c>
      <c r="AE16" s="158"/>
      <c r="AF16" s="165"/>
      <c r="AG16" s="166" t="s">
        <v>20</v>
      </c>
      <c r="AH16" s="167" t="s">
        <v>52</v>
      </c>
      <c r="AI16" s="167" t="s">
        <v>15</v>
      </c>
      <c r="AJ16" s="167" t="s">
        <v>53</v>
      </c>
      <c r="AK16" s="168" t="s">
        <v>17</v>
      </c>
      <c r="AM16" s="159"/>
      <c r="AS16" s="251" t="s">
        <v>52</v>
      </c>
      <c r="AT16" s="113" t="str">
        <f ca="1">""&amp;VLOOKUP(1+10*AM5,INDIRECT($BD$4),4,0)</f>
        <v>42</v>
      </c>
      <c r="AX16" s="158"/>
      <c r="AY16" s="165"/>
      <c r="AZ16" s="166" t="s">
        <v>20</v>
      </c>
      <c r="BA16" s="167" t="s">
        <v>52</v>
      </c>
      <c r="BB16" s="167" t="s">
        <v>15</v>
      </c>
      <c r="BC16" s="167" t="s">
        <v>53</v>
      </c>
      <c r="BD16" s="168" t="s">
        <v>17</v>
      </c>
    </row>
    <row r="17" spans="1:56" s="155" customFormat="1" ht="10.5" customHeight="1">
      <c r="A17" s="159"/>
      <c r="G17" s="251" t="s">
        <v>15</v>
      </c>
      <c r="H17" s="113" t="str">
        <f ca="1">""&amp;VLOOKUP(2+10*A5,INDIRECT($BD$4),4,0)</f>
        <v>J7</v>
      </c>
      <c r="L17" s="158"/>
      <c r="M17" s="249" t="s">
        <v>20</v>
      </c>
      <c r="N17" s="171" t="str">
        <f ca="1">CHOOSE(FIND(MID(VLOOKUP(5+10*A5,INDIRECT($BD$4),2,0),1,1),"0123456789ABCD"),"-","-","-","-","-","-","-","1","2","3","4","5","6","7")</f>
        <v>1</v>
      </c>
      <c r="O17" s="171" t="str">
        <f ca="1">CHOOSE(FIND(MID(VLOOKUP(5+10*A5,INDIRECT($BD$4),2,0),2,1),"0123456789ABCD"),"-","-","-","-","-","-","-","1","2","3","4","5","6","7")</f>
        <v>3</v>
      </c>
      <c r="P17" s="171" t="str">
        <f ca="1">CHOOSE(FIND(MID(VLOOKUP(5+10*A5,INDIRECT($BD$4),2,0),3,1),"0123456789ABCD"),"-","-","-","-","-","-","-","1","2","3","4","5","6","7")</f>
        <v>-</v>
      </c>
      <c r="Q17" s="171" t="str">
        <f ca="1">CHOOSE(FIND(MID(VLOOKUP(5+10*A5,INDIRECT($BD$4),2,0),4,1),"0123456789ABCD"),"-","-","-","-","-","-","-","1","2","3","4","5","6","7")</f>
        <v>3</v>
      </c>
      <c r="R17" s="172" t="str">
        <f ca="1">CHOOSE(FIND(MID(VLOOKUP(5+10*A5,INDIRECT($BD$4),2,0),5,1),"0123456789ABCD"),"-","-","-","-","-","-","-","1","2","3","4","5","6","7")</f>
        <v>3</v>
      </c>
      <c r="T17" s="159"/>
      <c r="Z17" s="251" t="s">
        <v>15</v>
      </c>
      <c r="AA17" s="113" t="str">
        <f ca="1">""&amp;VLOOKUP(2+10*T5,INDIRECT($BD$4),4,0)</f>
        <v>10</v>
      </c>
      <c r="AE17" s="158"/>
      <c r="AF17" s="249" t="s">
        <v>20</v>
      </c>
      <c r="AG17" s="171" t="str">
        <f ca="1">CHOOSE(FIND(MID(VLOOKUP(5+10*T5,INDIRECT($BD$4),2,0),1,1),"0123456789ABCD"),"-","-","-","-","-","-","-","1","2","3","4","5","6","7")</f>
        <v>-</v>
      </c>
      <c r="AH17" s="171" t="str">
        <f ca="1">CHOOSE(FIND(MID(VLOOKUP(5+10*T5,INDIRECT($BD$4),2,0),2,1),"0123456789ABCD"),"-","-","-","-","-","-","-","1","2","3","4","5","6","7")</f>
        <v>-</v>
      </c>
      <c r="AI17" s="171" t="str">
        <f ca="1">CHOOSE(FIND(MID(VLOOKUP(5+10*T5,INDIRECT($BD$4),2,0),3,1),"0123456789ABCD"),"-","-","-","-","-","-","-","1","2","3","4","5","6","7")</f>
        <v>-</v>
      </c>
      <c r="AJ17" s="171" t="str">
        <f ca="1">CHOOSE(FIND(MID(VLOOKUP(5+10*T5,INDIRECT($BD$4),2,0),4,1),"0123456789ABCD"),"-","-","-","-","-","-","-","1","2","3","4","5","6","7")</f>
        <v>-</v>
      </c>
      <c r="AK17" s="172" t="str">
        <f ca="1">CHOOSE(FIND(MID(VLOOKUP(5+10*T5,INDIRECT($BD$4),2,0),5,1),"0123456789ABCD"),"-","-","-","-","-","-","-","1","2","3","4","5","6","7")</f>
        <v>-</v>
      </c>
      <c r="AM17" s="159"/>
      <c r="AS17" s="251" t="s">
        <v>15</v>
      </c>
      <c r="AT17" s="113" t="str">
        <f ca="1">""&amp;VLOOKUP(2+10*AM5,INDIRECT($BD$4),4,0)</f>
        <v>Q1086</v>
      </c>
      <c r="AX17" s="158"/>
      <c r="AY17" s="249" t="s">
        <v>20</v>
      </c>
      <c r="AZ17" s="171" t="str">
        <f ca="1">CHOOSE(FIND(MID(VLOOKUP(5+10*AM5,INDIRECT($BD$4),2,0),1,1),"0123456789ABCD"),"-","-","-","-","-","-","-","1","2","3","4","5","6","7")</f>
        <v>-</v>
      </c>
      <c r="BA17" s="171" t="str">
        <f ca="1">CHOOSE(FIND(MID(VLOOKUP(5+10*AM5,INDIRECT($BD$4),2,0),2,1),"0123456789ABCD"),"-","-","-","-","-","-","-","1","2","3","4","5","6","7")</f>
        <v>-</v>
      </c>
      <c r="BB17" s="171" t="str">
        <f ca="1">CHOOSE(FIND(MID(VLOOKUP(5+10*AM5,INDIRECT($BD$4),2,0),3,1),"0123456789ABCD"),"-","-","-","-","-","-","-","1","2","3","4","5","6","7")</f>
        <v>2</v>
      </c>
      <c r="BC17" s="171" t="str">
        <f ca="1">CHOOSE(FIND(MID(VLOOKUP(5+10*AM5,INDIRECT($BD$4),2,0),4,1),"0123456789ABCD"),"-","-","-","-","-","-","-","1","2","3","4","5","6","7")</f>
        <v>-</v>
      </c>
      <c r="BD17" s="172" t="str">
        <f ca="1">CHOOSE(FIND(MID(VLOOKUP(5+10*AM5,INDIRECT($BD$4),2,0),5,1),"0123456789ABCD"),"-","-","-","-","-","-","-","1","2","3","4","5","6","7")</f>
        <v>-</v>
      </c>
    </row>
    <row r="18" spans="1:56" s="155" customFormat="1" ht="10.5" customHeight="1">
      <c r="A18" s="169" t="s">
        <v>56</v>
      </c>
      <c r="G18" s="251" t="s">
        <v>53</v>
      </c>
      <c r="H18" s="113" t="str">
        <f ca="1">""&amp;VLOOKUP(3+10*A5,INDIRECT($BD$4),4,0)</f>
        <v>AQ1098</v>
      </c>
      <c r="L18" s="158"/>
      <c r="M18" s="249" t="s">
        <v>21</v>
      </c>
      <c r="N18" s="171" t="str">
        <f ca="1">CHOOSE(FIND(MID(VLOOKUP(5+10*A5,INDIRECT($BD$4),4,0),1,1),"0123456789ABCD"),"-","-","-","-","-","-","-","1","2","3","4","5","6","7")</f>
        <v>1</v>
      </c>
      <c r="O18" s="171" t="str">
        <f ca="1">CHOOSE(FIND(MID(VLOOKUP(5+10*A5,INDIRECT($BD$4),4,0),2,1),"0123456789ABCD"),"-","-","-","-","-","-","-","1","2","3","4","5","6","7")</f>
        <v>3</v>
      </c>
      <c r="P18" s="171" t="str">
        <f ca="1">CHOOSE(FIND(MID(VLOOKUP(5+10*A5,INDIRECT($BD$4),4,0),3,1),"0123456789ABCD"),"-","-","-","-","-","-","-","1","2","3","4","5","6","7")</f>
        <v>-</v>
      </c>
      <c r="Q18" s="171" t="str">
        <f ca="1">CHOOSE(FIND(MID(VLOOKUP(5+10*A5,INDIRECT($BD$4),4,0),4,1),"0123456789ABCD"),"-","-","-","-","-","-","-","1","2","3","4","5","6","7")</f>
        <v>3</v>
      </c>
      <c r="R18" s="172" t="str">
        <f ca="1">CHOOSE(FIND(MID(VLOOKUP(5+10*A5,INDIRECT($BD$4),4,0),5,1),"0123456789ABCD"),"-","-","-","-","-","-","-","1","2","3","4","5","6","7")</f>
        <v>3</v>
      </c>
      <c r="T18" s="169" t="s">
        <v>56</v>
      </c>
      <c r="Z18" s="251" t="s">
        <v>53</v>
      </c>
      <c r="AA18" s="113" t="str">
        <f ca="1">""&amp;VLOOKUP(3+10*T5,INDIRECT($BD$4),4,0)</f>
        <v>QJ853</v>
      </c>
      <c r="AE18" s="158"/>
      <c r="AF18" s="249" t="s">
        <v>21</v>
      </c>
      <c r="AG18" s="171" t="str">
        <f ca="1">CHOOSE(FIND(MID(VLOOKUP(5+10*T5,INDIRECT($BD$4),4,0),1,1),"0123456789ABCD"),"-","-","-","-","-","-","-","1","2","3","4","5","6","7")</f>
        <v>-</v>
      </c>
      <c r="AH18" s="171" t="str">
        <f ca="1">CHOOSE(FIND(MID(VLOOKUP(5+10*T5,INDIRECT($BD$4),4,0),2,1),"0123456789ABCD"),"-","-","-","-","-","-","-","1","2","3","4","5","6","7")</f>
        <v>-</v>
      </c>
      <c r="AI18" s="171" t="str">
        <f ca="1">CHOOSE(FIND(MID(VLOOKUP(5+10*T5,INDIRECT($BD$4),4,0),3,1),"0123456789ABCD"),"-","-","-","-","-","-","-","1","2","3","4","5","6","7")</f>
        <v>-</v>
      </c>
      <c r="AJ18" s="171" t="str">
        <f ca="1">CHOOSE(FIND(MID(VLOOKUP(5+10*T5,INDIRECT($BD$4),4,0),4,1),"0123456789ABCD"),"-","-","-","-","-","-","-","1","2","3","4","5","6","7")</f>
        <v>-</v>
      </c>
      <c r="AK18" s="172" t="str">
        <f ca="1">CHOOSE(FIND(MID(VLOOKUP(5+10*T5,INDIRECT($BD$4),4,0),5,1),"0123456789ABCD"),"-","-","-","-","-","-","-","1","2","3","4","5","6","7")</f>
        <v>-</v>
      </c>
      <c r="AM18" s="169" t="s">
        <v>56</v>
      </c>
      <c r="AS18" s="251" t="s">
        <v>53</v>
      </c>
      <c r="AT18" s="113" t="str">
        <f ca="1">""&amp;VLOOKUP(3+10*AM5,INDIRECT($BD$4),4,0)</f>
        <v>A106</v>
      </c>
      <c r="AX18" s="158"/>
      <c r="AY18" s="249" t="s">
        <v>21</v>
      </c>
      <c r="AZ18" s="171" t="str">
        <f ca="1">CHOOSE(FIND(MID(VLOOKUP(5+10*AM5,INDIRECT($BD$4),4,0),1,1),"0123456789ABCD"),"-","-","-","-","-","-","-","1","2","3","4","5","6","7")</f>
        <v>-</v>
      </c>
      <c r="BA18" s="171" t="str">
        <f ca="1">CHOOSE(FIND(MID(VLOOKUP(5+10*AM5,INDIRECT($BD$4),4,0),2,1),"0123456789ABCD"),"-","-","-","-","-","-","-","1","2","3","4","5","6","7")</f>
        <v>-</v>
      </c>
      <c r="BB18" s="171" t="str">
        <f ca="1">CHOOSE(FIND(MID(VLOOKUP(5+10*AM5,INDIRECT($BD$4),4,0),3,1),"0123456789ABCD"),"-","-","-","-","-","-","-","1","2","3","4","5","6","7")</f>
        <v>2</v>
      </c>
      <c r="BC18" s="171" t="str">
        <f ca="1">CHOOSE(FIND(MID(VLOOKUP(5+10*AM5,INDIRECT($BD$4),4,0),4,1),"0123456789ABCD"),"-","-","-","-","-","-","-","1","2","3","4","5","6","7")</f>
        <v>-</v>
      </c>
      <c r="BD18" s="172" t="str">
        <f ca="1">CHOOSE(FIND(MID(VLOOKUP(5+10*AM5,INDIRECT($BD$4),4,0),5,1),"0123456789ABCD"),"-","-","-","-","-","-","-","1","2","3","4","5","6","7")</f>
        <v>-</v>
      </c>
    </row>
    <row r="19" spans="1:56" s="155" customFormat="1" ht="10.5" customHeight="1">
      <c r="A19" s="182" t="str">
        <f ca="1">" "&amp;MID(VLOOKUP(6+10*A5,INDIRECT($BD$4),2,0),1,1)&amp;CHOOSE(FIND(MID(VLOOKUP(6+10*A5,INDIRECT($BD$4),2,0),2,1),"SHDCN"),"♠","♥","♦","♣","NT")&amp;IF(VLOOKUP(6+10*A5,INDIRECT($BD$4),3,0)="d","*","")&amp;" "&amp;VLOOKUP(6+10*A5,INDIRECT($BD$4),4,0)&amp;", "&amp;IF(VLOOKUP(6+10*A5,INDIRECT($BD$4),5,0)&gt;0,"+"&amp;VLOOKUP(6+10*A5,INDIRECT($BD$4),5,0),VLOOKUP(6+10*A5,INDIRECT($BD$4),5,0))</f>
        <v> 2♠ N, +140</v>
      </c>
      <c r="G19" s="251" t="s">
        <v>17</v>
      </c>
      <c r="H19" s="113" t="str">
        <f ca="1">""&amp;VLOOKUP(4+10*A5,INDIRECT($BD$4),4,0)</f>
        <v>KJ8</v>
      </c>
      <c r="L19" s="158"/>
      <c r="M19" s="249" t="s">
        <v>22</v>
      </c>
      <c r="N19" s="171" t="str">
        <f ca="1">CHOOSE(FIND(MID(VLOOKUP(5+10*A5,INDIRECT($BD$4),3,0),1,1),"0123456789ABCD"),"-","-","-","-","-","-","-","1","2","3","4","5","6","7")</f>
        <v>-</v>
      </c>
      <c r="O19" s="171" t="str">
        <f ca="1">CHOOSE(FIND(MID(VLOOKUP(5+10*A5,INDIRECT($BD$4),3,0),2,1),"0123456789ABCD"),"-","-","-","-","-","-","-","1","2","3","4","5","6","7")</f>
        <v>-</v>
      </c>
      <c r="P19" s="171" t="str">
        <f ca="1">CHOOSE(FIND(MID(VLOOKUP(5+10*A5,INDIRECT($BD$4),3,0),3,1),"0123456789ABCD"),"-","-","-","-","-","-","-","1","2","3","4","5","6","7")</f>
        <v>1</v>
      </c>
      <c r="Q19" s="171" t="str">
        <f ca="1">CHOOSE(FIND(MID(VLOOKUP(5+10*A5,INDIRECT($BD$4),3,0),4,1),"0123456789ABCD"),"-","-","-","-","-","-","-","1","2","3","4","5","6","7")</f>
        <v>-</v>
      </c>
      <c r="R19" s="172" t="str">
        <f ca="1">CHOOSE(FIND(MID(VLOOKUP(5+10*A5,INDIRECT($BD$4),3,0),5,1),"0123456789ABCD"),"-","-","-","-","-","-","-","1","2","3","4","5","6","7")</f>
        <v>-</v>
      </c>
      <c r="T19" s="182" t="str">
        <f ca="1">" "&amp;MID(VLOOKUP(6+10*T5,INDIRECT($BD$4),2,0),1,1)&amp;CHOOSE(FIND(MID(VLOOKUP(6+10*T5,INDIRECT($BD$4),2,0),2,1),"SHDCN"),"♠","♥","♦","♣","NT")&amp;IF(VLOOKUP(6+10*T5,INDIRECT($BD$4),3,0)="d","*","")&amp;" "&amp;VLOOKUP(6+10*T5,INDIRECT($BD$4),4,0)&amp;", "&amp;IF(VLOOKUP(6+10*T5,INDIRECT($BD$4),5,0)&gt;0,"+"&amp;VLOOKUP(6+10*T5,INDIRECT($BD$4),5,0),VLOOKUP(6+10*T5,INDIRECT($BD$4),5,0))</f>
        <v> 4♠ W, -420</v>
      </c>
      <c r="Z19" s="251" t="s">
        <v>17</v>
      </c>
      <c r="AA19" s="113" t="str">
        <f ca="1">""&amp;VLOOKUP(4+10*T5,INDIRECT($BD$4),4,0)</f>
        <v>A732</v>
      </c>
      <c r="AE19" s="158"/>
      <c r="AF19" s="249" t="s">
        <v>22</v>
      </c>
      <c r="AG19" s="171" t="str">
        <f ca="1">CHOOSE(FIND(MID(VLOOKUP(5+10*T5,INDIRECT($BD$4),3,0),1,1),"0123456789ABCD"),"-","-","-","-","-","-","-","1","2","3","4","5","6","7")</f>
        <v>3</v>
      </c>
      <c r="AH19" s="171" t="str">
        <f ca="1">CHOOSE(FIND(MID(VLOOKUP(5+10*T5,INDIRECT($BD$4),3,0),2,1),"0123456789ABCD"),"-","-","-","-","-","-","-","1","2","3","4","5","6","7")</f>
        <v>4</v>
      </c>
      <c r="AI19" s="171" t="str">
        <f ca="1">CHOOSE(FIND(MID(VLOOKUP(5+10*T5,INDIRECT($BD$4),3,0),3,1),"0123456789ABCD"),"-","-","-","-","-","-","-","1","2","3","4","5","6","7")</f>
        <v>3</v>
      </c>
      <c r="AJ19" s="171" t="str">
        <f ca="1">CHOOSE(FIND(MID(VLOOKUP(5+10*T5,INDIRECT($BD$4),3,0),4,1),"0123456789ABCD"),"-","-","-","-","-","-","-","1","2","3","4","5","6","7")</f>
        <v>1</v>
      </c>
      <c r="AK19" s="172" t="str">
        <f ca="1">CHOOSE(FIND(MID(VLOOKUP(5+10*T5,INDIRECT($BD$4),3,0),5,1),"0123456789ABCD"),"-","-","-","-","-","-","-","1","2","3","4","5","6","7")</f>
        <v>1</v>
      </c>
      <c r="AM19" s="182" t="str">
        <f ca="1">" "&amp;MID(VLOOKUP(6+10*AM5,INDIRECT($BD$4),2,0),1,1)&amp;CHOOSE(FIND(MID(VLOOKUP(6+10*AM5,INDIRECT($BD$4),2,0),2,1),"SHDCN"),"♠","♥","♦","♣","NT")&amp;IF(VLOOKUP(6+10*AM5,INDIRECT($BD$4),3,0)="d","*","")&amp;" "&amp;VLOOKUP(6+10*AM5,INDIRECT($BD$4),4,0)&amp;", "&amp;IF(VLOOKUP(6+10*AM5,INDIRECT($BD$4),5,0)&gt;0,"+"&amp;VLOOKUP(6+10*AM5,INDIRECT($BD$4),5,0),VLOOKUP(6+10*AM5,INDIRECT($BD$4),5,0))</f>
        <v> 5♠ W, -650</v>
      </c>
      <c r="AS19" s="251" t="s">
        <v>17</v>
      </c>
      <c r="AT19" s="113" t="str">
        <f ca="1">""&amp;VLOOKUP(4+10*AM5,INDIRECT($BD$4),4,0)</f>
        <v>Q1085</v>
      </c>
      <c r="AX19" s="158"/>
      <c r="AY19" s="249" t="s">
        <v>22</v>
      </c>
      <c r="AZ19" s="171" t="str">
        <f ca="1">CHOOSE(FIND(MID(VLOOKUP(5+10*AM5,INDIRECT($BD$4),3,0),1,1),"0123456789ABCD"),"-","-","-","-","-","-","-","1","2","3","4","5","6","7")</f>
        <v>1</v>
      </c>
      <c r="BA19" s="171" t="str">
        <f ca="1">CHOOSE(FIND(MID(VLOOKUP(5+10*AM5,INDIRECT($BD$4),3,0),2,1),"0123456789ABCD"),"-","-","-","-","-","-","-","1","2","3","4","5","6","7")</f>
        <v>5</v>
      </c>
      <c r="BB19" s="171" t="str">
        <f ca="1">CHOOSE(FIND(MID(VLOOKUP(5+10*AM5,INDIRECT($BD$4),3,0),3,1),"0123456789ABCD"),"-","-","-","-","-","-","-","1","2","3","4","5","6","7")</f>
        <v>-</v>
      </c>
      <c r="BC19" s="171" t="str">
        <f ca="1">CHOOSE(FIND(MID(VLOOKUP(5+10*AM5,INDIRECT($BD$4),3,0),4,1),"0123456789ABCD"),"-","-","-","-","-","-","-","1","2","3","4","5","6","7")</f>
        <v>-</v>
      </c>
      <c r="BD19" s="172" t="str">
        <f ca="1">CHOOSE(FIND(MID(VLOOKUP(5+10*AM5,INDIRECT($BD$4),3,0),5,1),"0123456789ABCD"),"-","-","-","-","-","-","-","1","2","3","4","5","6","7")</f>
        <v>-</v>
      </c>
    </row>
    <row r="20" spans="1:56" s="155" customFormat="1" ht="10.5" customHeight="1">
      <c r="A20" s="156"/>
      <c r="B20" s="173"/>
      <c r="C20" s="173"/>
      <c r="D20" s="173"/>
      <c r="E20" s="173"/>
      <c r="F20" s="173"/>
      <c r="G20" s="173"/>
      <c r="H20" s="173"/>
      <c r="I20" s="174"/>
      <c r="J20" s="175"/>
      <c r="K20" s="175"/>
      <c r="L20" s="176"/>
      <c r="M20" s="250" t="s">
        <v>23</v>
      </c>
      <c r="N20" s="177" t="str">
        <f ca="1">CHOOSE(FIND(MID(VLOOKUP(5+10*A5,INDIRECT($BD$4),5,0),1,1),"0123456789ABCD"),"-","-","-","-","-","-","-","1","2","3","4","5","6","7")</f>
        <v>-</v>
      </c>
      <c r="O20" s="177" t="str">
        <f ca="1">CHOOSE(FIND(MID(VLOOKUP(5+10*A5,INDIRECT($BD$4),5,0),2,1),"0123456789ABCD"),"-","-","-","-","-","-","-","1","2","3","4","5","6","7")</f>
        <v>-</v>
      </c>
      <c r="P20" s="177" t="str">
        <f ca="1">CHOOSE(FIND(MID(VLOOKUP(5+10*A5,INDIRECT($BD$4),5,0),3,1),"0123456789ABCD"),"-","-","-","-","-","-","-","1","2","3","4","5","6","7")</f>
        <v>1</v>
      </c>
      <c r="Q20" s="177" t="str">
        <f ca="1">CHOOSE(FIND(MID(VLOOKUP(5+10*A5,INDIRECT($BD$4),5,0),4,1),"0123456789ABCD"),"-","-","-","-","-","-","-","1","2","3","4","5","6","7")</f>
        <v>-</v>
      </c>
      <c r="R20" s="178" t="str">
        <f ca="1">CHOOSE(FIND(MID(VLOOKUP(5+10*A5,INDIRECT($BD$4),5,0),5,1),"0123456789ABCD"),"-","-","-","-","-","-","-","1","2","3","4","5","6","7")</f>
        <v>-</v>
      </c>
      <c r="T20" s="156"/>
      <c r="U20" s="173"/>
      <c r="V20" s="173"/>
      <c r="W20" s="173"/>
      <c r="X20" s="173"/>
      <c r="Y20" s="173"/>
      <c r="Z20" s="173"/>
      <c r="AA20" s="173"/>
      <c r="AB20" s="174"/>
      <c r="AC20" s="175"/>
      <c r="AD20" s="175"/>
      <c r="AE20" s="176"/>
      <c r="AF20" s="250" t="s">
        <v>23</v>
      </c>
      <c r="AG20" s="177" t="str">
        <f ca="1">CHOOSE(FIND(MID(VLOOKUP(5+10*T5,INDIRECT($BD$4),5,0),1,1),"0123456789ABCD"),"-","-","-","-","-","-","-","1","2","3","4","5","6","7")</f>
        <v>3</v>
      </c>
      <c r="AH20" s="177" t="str">
        <f ca="1">CHOOSE(FIND(MID(VLOOKUP(5+10*T5,INDIRECT($BD$4),5,0),2,1),"0123456789ABCD"),"-","-","-","-","-","-","-","1","2","3","4","5","6","7")</f>
        <v>4</v>
      </c>
      <c r="AI20" s="177" t="str">
        <f ca="1">CHOOSE(FIND(MID(VLOOKUP(5+10*T5,INDIRECT($BD$4),5,0),3,1),"0123456789ABCD"),"-","-","-","-","-","-","-","1","2","3","4","5","6","7")</f>
        <v>3</v>
      </c>
      <c r="AJ20" s="177" t="str">
        <f ca="1">CHOOSE(FIND(MID(VLOOKUP(5+10*T5,INDIRECT($BD$4),5,0),4,1),"0123456789ABCD"),"-","-","-","-","-","-","-","1","2","3","4","5","6","7")</f>
        <v>1</v>
      </c>
      <c r="AK20" s="178" t="str">
        <f ca="1">CHOOSE(FIND(MID(VLOOKUP(5+10*T5,INDIRECT($BD$4),5,0),5,1),"0123456789ABCD"),"-","-","-","-","-","-","-","1","2","3","4","5","6","7")</f>
        <v>1</v>
      </c>
      <c r="AM20" s="156"/>
      <c r="AN20" s="173"/>
      <c r="AO20" s="173"/>
      <c r="AP20" s="173"/>
      <c r="AQ20" s="173"/>
      <c r="AR20" s="173"/>
      <c r="AS20" s="173"/>
      <c r="AT20" s="173"/>
      <c r="AU20" s="174"/>
      <c r="AV20" s="175"/>
      <c r="AW20" s="175"/>
      <c r="AX20" s="176"/>
      <c r="AY20" s="250" t="s">
        <v>23</v>
      </c>
      <c r="AZ20" s="177" t="str">
        <f ca="1">CHOOSE(FIND(MID(VLOOKUP(5+10*AM5,INDIRECT($BD$4),5,0),1,1),"0123456789ABCD"),"-","-","-","-","-","-","-","1","2","3","4","5","6","7")</f>
        <v>1</v>
      </c>
      <c r="BA20" s="177" t="str">
        <f ca="1">CHOOSE(FIND(MID(VLOOKUP(5+10*AM5,INDIRECT($BD$4),5,0),2,1),"0123456789ABCD"),"-","-","-","-","-","-","-","1","2","3","4","5","6","7")</f>
        <v>5</v>
      </c>
      <c r="BB20" s="177" t="str">
        <f ca="1">CHOOSE(FIND(MID(VLOOKUP(5+10*AM5,INDIRECT($BD$4),5,0),3,1),"0123456789ABCD"),"-","-","-","-","-","-","-","1","2","3","4","5","6","7")</f>
        <v>-</v>
      </c>
      <c r="BC20" s="177" t="str">
        <f ca="1">CHOOSE(FIND(MID(VLOOKUP(5+10*AM5,INDIRECT($BD$4),5,0),4,1),"0123456789ABCD"),"-","-","-","-","-","-","-","1","2","3","4","5","6","7")</f>
        <v>-</v>
      </c>
      <c r="BD20" s="178" t="str">
        <f ca="1">CHOOSE(FIND(MID(VLOOKUP(5+10*AM5,INDIRECT($BD$4),5,0),5,1),"0123456789ABCD"),"-","-","-","-","-","-","-","1","2","3","4","5","6","7")</f>
        <v>-</v>
      </c>
    </row>
    <row r="21" ht="6.75" customHeight="1"/>
    <row r="22" spans="1:56" s="155" customFormat="1" ht="10.5" customHeight="1">
      <c r="A22" s="343">
        <f>1+AM5</f>
        <v>4</v>
      </c>
      <c r="B22" s="344"/>
      <c r="C22" s="344"/>
      <c r="D22" s="344"/>
      <c r="E22" s="345"/>
      <c r="F22" s="238"/>
      <c r="G22" s="238"/>
      <c r="H22" s="238"/>
      <c r="I22" s="152"/>
      <c r="J22" s="152"/>
      <c r="K22" s="152"/>
      <c r="L22" s="153"/>
      <c r="M22" s="254" t="s">
        <v>68</v>
      </c>
      <c r="N22" s="342" t="str">
        <f>""&amp;IF(ISNUMBER(FIND("A",H23)),4,0)+IF(ISNUMBER(FIND("K",H23)),3,0)+IF(ISNUMBER(FIND("Q",H23)),2,0)+IF(ISNUMBER(FIND("J",H23)),1,0)+IF(ISNUMBER(FIND("A",H24)),4,0)+IF(ISNUMBER(FIND("K",H24)),3,0)+IF(ISNUMBER(FIND("Q",H24)),2,0)+IF(ISNUMBER(FIND("J",H24)),1,0)+IF(ISNUMBER(FIND("A",H25)),4,0)+IF(ISNUMBER(FIND("K",H25)),3,0)+IF(ISNUMBER(FIND("Q",H25)),2,0)+IF(ISNUMBER(FIND("J",H25)),1,0)+IF(ISNUMBER(FIND("A",H26)),4,0)+IF(ISNUMBER(FIND("K",H26)),3,0)+IF(ISNUMBER(FIND("Q",H26)),2,0)+IF(ISNUMBER(FIND("J",H26)),1,0)</f>
        <v>3</v>
      </c>
      <c r="O22" s="342"/>
      <c r="P22" s="255" t="s">
        <v>67</v>
      </c>
      <c r="Q22" s="152"/>
      <c r="R22" s="154"/>
      <c r="T22" s="343">
        <f>1+A22</f>
        <v>5</v>
      </c>
      <c r="U22" s="344"/>
      <c r="V22" s="344"/>
      <c r="W22" s="344"/>
      <c r="X22" s="345"/>
      <c r="Y22" s="238"/>
      <c r="Z22" s="238"/>
      <c r="AA22" s="238"/>
      <c r="AB22" s="152"/>
      <c r="AC22" s="152"/>
      <c r="AD22" s="152"/>
      <c r="AE22" s="153"/>
      <c r="AF22" s="254" t="s">
        <v>68</v>
      </c>
      <c r="AG22" s="342" t="str">
        <f>""&amp;IF(ISNUMBER(FIND("A",AA23)),4,0)+IF(ISNUMBER(FIND("K",AA23)),3,0)+IF(ISNUMBER(FIND("Q",AA23)),2,0)+IF(ISNUMBER(FIND("J",AA23)),1,0)+IF(ISNUMBER(FIND("A",AA24)),4,0)+IF(ISNUMBER(FIND("K",AA24)),3,0)+IF(ISNUMBER(FIND("Q",AA24)),2,0)+IF(ISNUMBER(FIND("J",AA24)),1,0)+IF(ISNUMBER(FIND("A",AA25)),4,0)+IF(ISNUMBER(FIND("K",AA25)),3,0)+IF(ISNUMBER(FIND("Q",AA25)),2,0)+IF(ISNUMBER(FIND("J",AA25)),1,0)+IF(ISNUMBER(FIND("A",AA26)),4,0)+IF(ISNUMBER(FIND("K",AA26)),3,0)+IF(ISNUMBER(FIND("Q",AA26)),2,0)+IF(ISNUMBER(FIND("J",AA26)),1,0)</f>
        <v>7</v>
      </c>
      <c r="AH22" s="342"/>
      <c r="AI22" s="255" t="s">
        <v>67</v>
      </c>
      <c r="AJ22" s="152"/>
      <c r="AK22" s="154"/>
      <c r="AM22" s="343">
        <f>1+T22</f>
        <v>6</v>
      </c>
      <c r="AN22" s="344"/>
      <c r="AO22" s="344"/>
      <c r="AP22" s="344"/>
      <c r="AQ22" s="345"/>
      <c r="AR22" s="238"/>
      <c r="AS22" s="238"/>
      <c r="AT22" s="238"/>
      <c r="AU22" s="152"/>
      <c r="AV22" s="152"/>
      <c r="AW22" s="152"/>
      <c r="AX22" s="153"/>
      <c r="AY22" s="254" t="s">
        <v>68</v>
      </c>
      <c r="AZ22" s="342" t="str">
        <f>""&amp;IF(ISNUMBER(FIND("A",AT23)),4,0)+IF(ISNUMBER(FIND("K",AT23)),3,0)+IF(ISNUMBER(FIND("Q",AT23)),2,0)+IF(ISNUMBER(FIND("J",AT23)),1,0)+IF(ISNUMBER(FIND("A",AT24)),4,0)+IF(ISNUMBER(FIND("K",AT24)),3,0)+IF(ISNUMBER(FIND("Q",AT24)),2,0)+IF(ISNUMBER(FIND("J",AT24)),1,0)+IF(ISNUMBER(FIND("A",AT25)),4,0)+IF(ISNUMBER(FIND("K",AT25)),3,0)+IF(ISNUMBER(FIND("Q",AT25)),2,0)+IF(ISNUMBER(FIND("J",AT25)),1,0)+IF(ISNUMBER(FIND("A",AT26)),4,0)+IF(ISNUMBER(FIND("K",AT26)),3,0)+IF(ISNUMBER(FIND("Q",AT26)),2,0)+IF(ISNUMBER(FIND("J",AT26)),1,0)</f>
        <v>8</v>
      </c>
      <c r="BA22" s="342"/>
      <c r="BB22" s="255" t="s">
        <v>67</v>
      </c>
      <c r="BC22" s="152"/>
      <c r="BD22" s="154"/>
    </row>
    <row r="23" spans="1:56" s="155" customFormat="1" ht="10.5" customHeight="1">
      <c r="A23" s="346"/>
      <c r="B23" s="347"/>
      <c r="C23" s="347"/>
      <c r="D23" s="347"/>
      <c r="E23" s="348"/>
      <c r="F23" s="239"/>
      <c r="G23" s="247" t="s">
        <v>52</v>
      </c>
      <c r="H23" s="113" t="str">
        <f ca="1">""&amp;VLOOKUP(1+10*A22,INDIRECT($BD$4),2,0)</f>
        <v>J873</v>
      </c>
      <c r="I23" s="157"/>
      <c r="L23" s="158"/>
      <c r="M23" s="249" t="s">
        <v>69</v>
      </c>
      <c r="N23" s="349" t="str">
        <f>""&amp;IF(ISNUMBER(FIND("A",H33)),4,0)+IF(ISNUMBER(FIND("K",H33)),3,0)+IF(ISNUMBER(FIND("Q",H33)),2,0)+IF(ISNUMBER(FIND("J",H33)),1,0)+IF(ISNUMBER(FIND("A",H34)),4,0)+IF(ISNUMBER(FIND("K",H34)),3,0)+IF(ISNUMBER(FIND("Q",H34)),2,0)+IF(ISNUMBER(FIND("J",H34)),1,0)+IF(ISNUMBER(FIND("A",H35)),4,0)+IF(ISNUMBER(FIND("K",H35)),3,0)+IF(ISNUMBER(FIND("Q",H35)),2,0)+IF(ISNUMBER(FIND("J",H35)),1,0)+IF(ISNUMBER(FIND("A",H36)),4,0)+IF(ISNUMBER(FIND("K",H36)),3,0)+IF(ISNUMBER(FIND("Q",H36)),2,0)+IF(ISNUMBER(FIND("J",H36)),1,0)</f>
        <v>19</v>
      </c>
      <c r="O23" s="349"/>
      <c r="P23" s="162" t="s">
        <v>67</v>
      </c>
      <c r="R23" s="179"/>
      <c r="T23" s="346"/>
      <c r="U23" s="347"/>
      <c r="V23" s="347"/>
      <c r="W23" s="347"/>
      <c r="X23" s="348"/>
      <c r="Y23" s="239"/>
      <c r="Z23" s="247" t="s">
        <v>52</v>
      </c>
      <c r="AA23" s="113" t="str">
        <f ca="1">""&amp;VLOOKUP(1+10*T22,INDIRECT($BD$4),2,0)</f>
        <v>432</v>
      </c>
      <c r="AB23" s="157"/>
      <c r="AE23" s="158"/>
      <c r="AF23" s="249" t="s">
        <v>69</v>
      </c>
      <c r="AG23" s="349" t="str">
        <f>""&amp;IF(ISNUMBER(FIND("A",AA33)),4,0)+IF(ISNUMBER(FIND("K",AA33)),3,0)+IF(ISNUMBER(FIND("Q",AA33)),2,0)+IF(ISNUMBER(FIND("J",AA33)),1,0)+IF(ISNUMBER(FIND("A",AA34)),4,0)+IF(ISNUMBER(FIND("K",AA34)),3,0)+IF(ISNUMBER(FIND("Q",AA34)),2,0)+IF(ISNUMBER(FIND("J",AA34)),1,0)+IF(ISNUMBER(FIND("A",AA35)),4,0)+IF(ISNUMBER(FIND("K",AA35)),3,0)+IF(ISNUMBER(FIND("Q",AA35)),2,0)+IF(ISNUMBER(FIND("J",AA35)),1,0)+IF(ISNUMBER(FIND("A",AA36)),4,0)+IF(ISNUMBER(FIND("K",AA36)),3,0)+IF(ISNUMBER(FIND("Q",AA36)),2,0)+IF(ISNUMBER(FIND("J",AA36)),1,0)</f>
        <v>11</v>
      </c>
      <c r="AH23" s="349"/>
      <c r="AI23" s="162" t="s">
        <v>67</v>
      </c>
      <c r="AK23" s="179"/>
      <c r="AM23" s="346"/>
      <c r="AN23" s="347"/>
      <c r="AO23" s="347"/>
      <c r="AP23" s="347"/>
      <c r="AQ23" s="348"/>
      <c r="AR23" s="239"/>
      <c r="AS23" s="247" t="s">
        <v>52</v>
      </c>
      <c r="AT23" s="113" t="str">
        <f ca="1">""&amp;VLOOKUP(1+10*AM22,INDIRECT($BD$4),2,0)</f>
        <v>74</v>
      </c>
      <c r="AU23" s="157"/>
      <c r="AX23" s="158"/>
      <c r="AY23" s="249" t="s">
        <v>69</v>
      </c>
      <c r="AZ23" s="349" t="str">
        <f>""&amp;IF(ISNUMBER(FIND("A",AT33)),4,0)+IF(ISNUMBER(FIND("K",AT33)),3,0)+IF(ISNUMBER(FIND("Q",AT33)),2,0)+IF(ISNUMBER(FIND("J",AT33)),1,0)+IF(ISNUMBER(FIND("A",AT34)),4,0)+IF(ISNUMBER(FIND("K",AT34)),3,0)+IF(ISNUMBER(FIND("Q",AT34)),2,0)+IF(ISNUMBER(FIND("J",AT34)),1,0)+IF(ISNUMBER(FIND("A",AT35)),4,0)+IF(ISNUMBER(FIND("K",AT35)),3,0)+IF(ISNUMBER(FIND("Q",AT35)),2,0)+IF(ISNUMBER(FIND("J",AT35)),1,0)+IF(ISNUMBER(FIND("A",AT36)),4,0)+IF(ISNUMBER(FIND("K",AT36)),3,0)+IF(ISNUMBER(FIND("Q",AT36)),2,0)+IF(ISNUMBER(FIND("J",AT36)),1,0)</f>
        <v>8</v>
      </c>
      <c r="BA23" s="349"/>
      <c r="BB23" s="162" t="s">
        <v>67</v>
      </c>
      <c r="BD23" s="179"/>
    </row>
    <row r="24" spans="1:56" s="155" customFormat="1" ht="10.5" customHeight="1">
      <c r="A24" s="294" t="str">
        <f>MID("WNES",1+MOD(A22,4),1)&amp;" / "&amp;MID(" EW  NS NoneBoth",1+4*INT(MOD(11*A22,16)/4),4)</f>
        <v>W / Both</v>
      </c>
      <c r="B24" s="295"/>
      <c r="C24" s="295"/>
      <c r="D24" s="295"/>
      <c r="E24" s="302"/>
      <c r="F24" s="181"/>
      <c r="G24" s="247" t="s">
        <v>15</v>
      </c>
      <c r="H24" s="113" t="str">
        <f ca="1">""&amp;VLOOKUP(2+10*A22,INDIRECT($BD$4),2,0)</f>
        <v>8763</v>
      </c>
      <c r="I24" s="157"/>
      <c r="L24" s="158"/>
      <c r="M24" s="249" t="s">
        <v>70</v>
      </c>
      <c r="N24" s="349" t="str">
        <f>""&amp;IF(ISNUMBER(FIND("A",M28)),4,0)+IF(ISNUMBER(FIND("K",M28)),3,0)+IF(ISNUMBER(FIND("Q",M28)),2,0)+IF(ISNUMBER(FIND("J",M28)),1,0)+IF(ISNUMBER(FIND("A",M29)),4,0)+IF(ISNUMBER(FIND("K",M29)),3,0)+IF(ISNUMBER(FIND("Q",M29)),2,0)+IF(ISNUMBER(FIND("J",M29)),1,0)+IF(ISNUMBER(FIND("A",M30)),4,0)+IF(ISNUMBER(FIND("K",M30)),3,0)+IF(ISNUMBER(FIND("Q",M30)),2,0)+IF(ISNUMBER(FIND("J",M30)),1,0)+IF(ISNUMBER(FIND("A",M31)),4,0)+IF(ISNUMBER(FIND("K",M31)),3,0)+IF(ISNUMBER(FIND("Q",M31)),2,0)+IF(ISNUMBER(FIND("J",M31)),1,0)</f>
        <v>9</v>
      </c>
      <c r="O24" s="349"/>
      <c r="P24" s="162" t="s">
        <v>67</v>
      </c>
      <c r="R24" s="160"/>
      <c r="T24" s="294" t="str">
        <f>MID("WNES",1+MOD(T22,4),1)&amp;" / "&amp;MID(" EW  NS NoneBoth",1+4*INT(MOD(11*T22,16)/4),4)</f>
        <v>N /  NS </v>
      </c>
      <c r="U24" s="295"/>
      <c r="V24" s="295"/>
      <c r="W24" s="295"/>
      <c r="X24" s="302"/>
      <c r="Y24" s="181"/>
      <c r="Z24" s="247" t="s">
        <v>15</v>
      </c>
      <c r="AA24" s="113" t="str">
        <f ca="1">""&amp;VLOOKUP(2+10*T22,INDIRECT($BD$4),2,0)</f>
        <v>J1074</v>
      </c>
      <c r="AB24" s="157"/>
      <c r="AE24" s="158"/>
      <c r="AF24" s="249" t="s">
        <v>70</v>
      </c>
      <c r="AG24" s="349" t="str">
        <f>""&amp;IF(ISNUMBER(FIND("A",AF28)),4,0)+IF(ISNUMBER(FIND("K",AF28)),3,0)+IF(ISNUMBER(FIND("Q",AF28)),2,0)+IF(ISNUMBER(FIND("J",AF28)),1,0)+IF(ISNUMBER(FIND("A",AF29)),4,0)+IF(ISNUMBER(FIND("K",AF29)),3,0)+IF(ISNUMBER(FIND("Q",AF29)),2,0)+IF(ISNUMBER(FIND("J",AF29)),1,0)+IF(ISNUMBER(FIND("A",AF30)),4,0)+IF(ISNUMBER(FIND("K",AF30)),3,0)+IF(ISNUMBER(FIND("Q",AF30)),2,0)+IF(ISNUMBER(FIND("J",AF30)),1,0)+IF(ISNUMBER(FIND("A",AF31)),4,0)+IF(ISNUMBER(FIND("K",AF31)),3,0)+IF(ISNUMBER(FIND("Q",AF31)),2,0)+IF(ISNUMBER(FIND("J",AF31)),1,0)</f>
        <v>11</v>
      </c>
      <c r="AH24" s="349"/>
      <c r="AI24" s="162" t="s">
        <v>67</v>
      </c>
      <c r="AK24" s="160"/>
      <c r="AM24" s="294" t="str">
        <f>MID("WNES",1+MOD(AM22,4),1)&amp;" / "&amp;MID(" EW  NS NoneBoth",1+4*INT(MOD(11*AM22,16)/4),4)</f>
        <v>E /  EW </v>
      </c>
      <c r="AN24" s="295"/>
      <c r="AO24" s="295"/>
      <c r="AP24" s="295"/>
      <c r="AQ24" s="302"/>
      <c r="AR24" s="181"/>
      <c r="AS24" s="247" t="s">
        <v>15</v>
      </c>
      <c r="AT24" s="113" t="str">
        <f ca="1">""&amp;VLOOKUP(2+10*AM22,INDIRECT($BD$4),2,0)</f>
        <v>AJ943</v>
      </c>
      <c r="AU24" s="157"/>
      <c r="AX24" s="158"/>
      <c r="AY24" s="249" t="s">
        <v>70</v>
      </c>
      <c r="AZ24" s="349" t="str">
        <f>""&amp;IF(ISNUMBER(FIND("A",AY28)),4,0)+IF(ISNUMBER(FIND("K",AY28)),3,0)+IF(ISNUMBER(FIND("Q",AY28)),2,0)+IF(ISNUMBER(FIND("J",AY28)),1,0)+IF(ISNUMBER(FIND("A",AY29)),4,0)+IF(ISNUMBER(FIND("K",AY29)),3,0)+IF(ISNUMBER(FIND("Q",AY29)),2,0)+IF(ISNUMBER(FIND("J",AY29)),1,0)+IF(ISNUMBER(FIND("A",AY30)),4,0)+IF(ISNUMBER(FIND("K",AY30)),3,0)+IF(ISNUMBER(FIND("Q",AY30)),2,0)+IF(ISNUMBER(FIND("J",AY30)),1,0)+IF(ISNUMBER(FIND("A",AY31)),4,0)+IF(ISNUMBER(FIND("K",AY31)),3,0)+IF(ISNUMBER(FIND("Q",AY31)),2,0)+IF(ISNUMBER(FIND("J",AY31)),1,0)</f>
        <v>14</v>
      </c>
      <c r="BA24" s="349"/>
      <c r="BB24" s="162" t="s">
        <v>67</v>
      </c>
      <c r="BD24" s="160"/>
    </row>
    <row r="25" spans="1:56" s="155" customFormat="1" ht="10.5" customHeight="1">
      <c r="A25" s="320"/>
      <c r="B25" s="321"/>
      <c r="C25" s="321"/>
      <c r="D25" s="321"/>
      <c r="E25" s="322"/>
      <c r="F25" s="181"/>
      <c r="G25" s="247" t="s">
        <v>53</v>
      </c>
      <c r="H25" s="113" t="str">
        <f ca="1">""&amp;VLOOKUP(3+10*A22,INDIRECT($BD$4),2,0)</f>
        <v>J42</v>
      </c>
      <c r="I25" s="157"/>
      <c r="L25" s="158"/>
      <c r="M25" s="250" t="s">
        <v>71</v>
      </c>
      <c r="N25" s="341" t="str">
        <f>""&amp;IF(ISNUMBER(FIND("A",B28)),4,0)+IF(ISNUMBER(FIND("K",B28)),3,0)+IF(ISNUMBER(FIND("Q",B28)),2,0)+IF(ISNUMBER(FIND("J",B28)),1,0)+IF(ISNUMBER(FIND("A",B29)),4,0)+IF(ISNUMBER(FIND("K",B29)),3,0)+IF(ISNUMBER(FIND("Q",B29)),2,0)+IF(ISNUMBER(FIND("J",B29)),1,0)+IF(ISNUMBER(FIND("A",B30)),4,0)+IF(ISNUMBER(FIND("K",B30)),3,0)+IF(ISNUMBER(FIND("Q",B30)),2,0)+IF(ISNUMBER(FIND("J",B30)),1,0)+IF(ISNUMBER(FIND("A",B31)),4,0)+IF(ISNUMBER(FIND("K",B31)),3,0)+IF(ISNUMBER(FIND("Q",B31)),2,0)+IF(ISNUMBER(FIND("J",B31)),1,0)</f>
        <v>9</v>
      </c>
      <c r="O25" s="341"/>
      <c r="P25" s="175" t="s">
        <v>67</v>
      </c>
      <c r="Q25" s="253"/>
      <c r="R25" s="248"/>
      <c r="T25" s="320"/>
      <c r="U25" s="321"/>
      <c r="V25" s="321"/>
      <c r="W25" s="321"/>
      <c r="X25" s="322"/>
      <c r="Y25" s="181"/>
      <c r="Z25" s="247" t="s">
        <v>53</v>
      </c>
      <c r="AA25" s="113" t="str">
        <f ca="1">""&amp;VLOOKUP(3+10*T22,INDIRECT($BD$4),2,0)</f>
        <v>A97</v>
      </c>
      <c r="AB25" s="157"/>
      <c r="AE25" s="158"/>
      <c r="AF25" s="250" t="s">
        <v>71</v>
      </c>
      <c r="AG25" s="341" t="str">
        <f>""&amp;IF(ISNUMBER(FIND("A",U28)),4,0)+IF(ISNUMBER(FIND("K",U28)),3,0)+IF(ISNUMBER(FIND("Q",U28)),2,0)+IF(ISNUMBER(FIND("J",U28)),1,0)+IF(ISNUMBER(FIND("A",U29)),4,0)+IF(ISNUMBER(FIND("K",U29)),3,0)+IF(ISNUMBER(FIND("Q",U29)),2,0)+IF(ISNUMBER(FIND("J",U29)),1,0)+IF(ISNUMBER(FIND("A",U30)),4,0)+IF(ISNUMBER(FIND("K",U30)),3,0)+IF(ISNUMBER(FIND("Q",U30)),2,0)+IF(ISNUMBER(FIND("J",U30)),1,0)+IF(ISNUMBER(FIND("A",U31)),4,0)+IF(ISNUMBER(FIND("K",U31)),3,0)+IF(ISNUMBER(FIND("Q",U31)),2,0)+IF(ISNUMBER(FIND("J",U31)),1,0)</f>
        <v>11</v>
      </c>
      <c r="AH25" s="341"/>
      <c r="AI25" s="175" t="s">
        <v>67</v>
      </c>
      <c r="AJ25" s="253"/>
      <c r="AK25" s="248"/>
      <c r="AM25" s="320"/>
      <c r="AN25" s="321"/>
      <c r="AO25" s="321"/>
      <c r="AP25" s="321"/>
      <c r="AQ25" s="322"/>
      <c r="AR25" s="181"/>
      <c r="AS25" s="247" t="s">
        <v>53</v>
      </c>
      <c r="AT25" s="113" t="str">
        <f ca="1">""&amp;VLOOKUP(3+10*AM22,INDIRECT($BD$4),2,0)</f>
        <v>K853</v>
      </c>
      <c r="AU25" s="157"/>
      <c r="AX25" s="158"/>
      <c r="AY25" s="250" t="s">
        <v>71</v>
      </c>
      <c r="AZ25" s="341" t="str">
        <f>""&amp;IF(ISNUMBER(FIND("A",AN28)),4,0)+IF(ISNUMBER(FIND("K",AN28)),3,0)+IF(ISNUMBER(FIND("Q",AN28)),2,0)+IF(ISNUMBER(FIND("J",AN28)),1,0)+IF(ISNUMBER(FIND("A",AN29)),4,0)+IF(ISNUMBER(FIND("K",AN29)),3,0)+IF(ISNUMBER(FIND("Q",AN29)),2,0)+IF(ISNUMBER(FIND("J",AN29)),1,0)+IF(ISNUMBER(FIND("A",AN30)),4,0)+IF(ISNUMBER(FIND("K",AN30)),3,0)+IF(ISNUMBER(FIND("Q",AN30)),2,0)+IF(ISNUMBER(FIND("J",AN30)),1,0)+IF(ISNUMBER(FIND("A",AN31)),4,0)+IF(ISNUMBER(FIND("K",AN31)),3,0)+IF(ISNUMBER(FIND("Q",AN31)),2,0)+IF(ISNUMBER(FIND("J",AN31)),1,0)</f>
        <v>10</v>
      </c>
      <c r="BA25" s="341"/>
      <c r="BB25" s="175" t="s">
        <v>67</v>
      </c>
      <c r="BC25" s="253"/>
      <c r="BD25" s="248"/>
    </row>
    <row r="26" spans="1:56" s="155" customFormat="1" ht="10.5" customHeight="1">
      <c r="A26" s="180"/>
      <c r="B26" s="181"/>
      <c r="C26" s="181"/>
      <c r="D26" s="181"/>
      <c r="E26" s="181"/>
      <c r="F26" s="181"/>
      <c r="G26" s="247" t="s">
        <v>17</v>
      </c>
      <c r="H26" s="113" t="str">
        <f ca="1">""&amp;VLOOKUP(4+10*A22,INDIRECT($BD$4),2,0)</f>
        <v>J9</v>
      </c>
      <c r="I26" s="157"/>
      <c r="L26" s="158"/>
      <c r="R26" s="160"/>
      <c r="T26" s="180"/>
      <c r="U26" s="181"/>
      <c r="V26" s="181"/>
      <c r="W26" s="181"/>
      <c r="X26" s="181"/>
      <c r="Y26" s="181"/>
      <c r="Z26" s="247" t="s">
        <v>17</v>
      </c>
      <c r="AA26" s="113" t="str">
        <f ca="1">""&amp;VLOOKUP(4+10*T22,INDIRECT($BD$4),2,0)</f>
        <v>Q74</v>
      </c>
      <c r="AB26" s="157"/>
      <c r="AE26" s="158"/>
      <c r="AK26" s="160"/>
      <c r="AM26" s="180"/>
      <c r="AN26" s="181"/>
      <c r="AO26" s="181"/>
      <c r="AP26" s="181"/>
      <c r="AQ26" s="181"/>
      <c r="AR26" s="181"/>
      <c r="AS26" s="247" t="s">
        <v>17</v>
      </c>
      <c r="AT26" s="113" t="str">
        <f ca="1">""&amp;VLOOKUP(4+10*AM22,INDIRECT($BD$4),2,0)</f>
        <v>54</v>
      </c>
      <c r="AU26" s="157"/>
      <c r="AX26" s="158"/>
      <c r="BD26" s="160"/>
    </row>
    <row r="27" spans="1:56" s="155" customFormat="1" ht="10.5" customHeight="1">
      <c r="A27" s="159"/>
      <c r="I27" s="161"/>
      <c r="J27" s="157"/>
      <c r="K27" s="157"/>
      <c r="L27" s="158"/>
      <c r="R27" s="160"/>
      <c r="T27" s="159"/>
      <c r="AB27" s="161"/>
      <c r="AC27" s="157"/>
      <c r="AD27" s="157"/>
      <c r="AE27" s="158"/>
      <c r="AK27" s="160"/>
      <c r="AM27" s="159"/>
      <c r="AU27" s="161"/>
      <c r="AV27" s="157"/>
      <c r="AW27" s="157"/>
      <c r="AX27" s="158"/>
      <c r="BD27" s="160"/>
    </row>
    <row r="28" spans="1:56" s="155" customFormat="1" ht="10.5" customHeight="1">
      <c r="A28" s="252" t="s">
        <v>52</v>
      </c>
      <c r="B28" s="113" t="str">
        <f ca="1">""&amp;VLOOKUP(1+10*A22,INDIRECT($BD$4),5,0)</f>
        <v>A96</v>
      </c>
      <c r="C28" s="114"/>
      <c r="F28" s="113"/>
      <c r="H28" s="231"/>
      <c r="I28" s="336" t="s">
        <v>20</v>
      </c>
      <c r="J28" s="232"/>
      <c r="K28" s="233"/>
      <c r="L28" s="251" t="s">
        <v>52</v>
      </c>
      <c r="M28" s="113" t="str">
        <f ca="1">""&amp;VLOOKUP(1+10*A22,INDIRECT($BD$4),3,0)</f>
        <v>Q1042</v>
      </c>
      <c r="O28" s="114"/>
      <c r="P28" s="162"/>
      <c r="Q28" s="162"/>
      <c r="R28" s="163"/>
      <c r="T28" s="252" t="s">
        <v>52</v>
      </c>
      <c r="U28" s="113" t="str">
        <f ca="1">""&amp;VLOOKUP(1+10*T22,INDIRECT($BD$4),5,0)</f>
        <v>10</v>
      </c>
      <c r="V28" s="114"/>
      <c r="Y28" s="113"/>
      <c r="AA28" s="231"/>
      <c r="AB28" s="336" t="s">
        <v>20</v>
      </c>
      <c r="AC28" s="232"/>
      <c r="AD28" s="233"/>
      <c r="AE28" s="251" t="s">
        <v>52</v>
      </c>
      <c r="AF28" s="113" t="str">
        <f ca="1">""&amp;VLOOKUP(1+10*T22,INDIRECT($BD$4),3,0)</f>
        <v>AKQ986</v>
      </c>
      <c r="AH28" s="114"/>
      <c r="AI28" s="162"/>
      <c r="AJ28" s="162"/>
      <c r="AK28" s="163"/>
      <c r="AM28" s="252" t="s">
        <v>52</v>
      </c>
      <c r="AN28" s="113" t="str">
        <f ca="1">""&amp;VLOOKUP(1+10*AM22,INDIRECT($BD$4),5,0)</f>
        <v>KJ8</v>
      </c>
      <c r="AO28" s="114"/>
      <c r="AR28" s="113"/>
      <c r="AT28" s="231"/>
      <c r="AU28" s="336" t="s">
        <v>20</v>
      </c>
      <c r="AV28" s="232"/>
      <c r="AW28" s="233"/>
      <c r="AX28" s="251" t="s">
        <v>52</v>
      </c>
      <c r="AY28" s="113" t="str">
        <f ca="1">""&amp;VLOOKUP(1+10*AM22,INDIRECT($BD$4),3,0)</f>
        <v>AQ96</v>
      </c>
      <c r="BA28" s="114"/>
      <c r="BB28" s="162"/>
      <c r="BC28" s="162"/>
      <c r="BD28" s="163"/>
    </row>
    <row r="29" spans="1:56" s="155" customFormat="1" ht="10.5" customHeight="1">
      <c r="A29" s="252" t="s">
        <v>15</v>
      </c>
      <c r="B29" s="113" t="str">
        <f ca="1">""&amp;VLOOKUP(2+10*A22,INDIRECT($BD$4),5,0)</f>
        <v>109</v>
      </c>
      <c r="C29" s="114"/>
      <c r="F29" s="113"/>
      <c r="H29" s="335" t="s">
        <v>23</v>
      </c>
      <c r="I29" s="337"/>
      <c r="J29" s="338" t="s">
        <v>22</v>
      </c>
      <c r="L29" s="251" t="s">
        <v>15</v>
      </c>
      <c r="M29" s="113" t="str">
        <f ca="1">""&amp;VLOOKUP(2+10*A22,INDIRECT($BD$4),3,0)</f>
        <v>AJ4</v>
      </c>
      <c r="O29" s="114"/>
      <c r="P29" s="162"/>
      <c r="Q29" s="162"/>
      <c r="R29" s="163"/>
      <c r="T29" s="252" t="s">
        <v>15</v>
      </c>
      <c r="U29" s="113" t="str">
        <f ca="1">""&amp;VLOOKUP(2+10*T22,INDIRECT($BD$4),5,0)</f>
        <v>K98</v>
      </c>
      <c r="V29" s="114"/>
      <c r="Y29" s="113"/>
      <c r="AA29" s="335" t="s">
        <v>23</v>
      </c>
      <c r="AB29" s="337"/>
      <c r="AC29" s="338" t="s">
        <v>22</v>
      </c>
      <c r="AE29" s="251" t="s">
        <v>15</v>
      </c>
      <c r="AF29" s="113" t="str">
        <f ca="1">""&amp;VLOOKUP(2+10*T22,INDIRECT($BD$4),3,0)</f>
        <v>63</v>
      </c>
      <c r="AH29" s="114"/>
      <c r="AI29" s="162"/>
      <c r="AJ29" s="162"/>
      <c r="AK29" s="163"/>
      <c r="AM29" s="252" t="s">
        <v>15</v>
      </c>
      <c r="AN29" s="113" t="str">
        <f ca="1">""&amp;VLOOKUP(2+10*AM22,INDIRECT($BD$4),5,0)</f>
        <v>Q82</v>
      </c>
      <c r="AO29" s="114"/>
      <c r="AR29" s="113"/>
      <c r="AT29" s="335" t="s">
        <v>23</v>
      </c>
      <c r="AU29" s="337"/>
      <c r="AV29" s="338" t="s">
        <v>22</v>
      </c>
      <c r="AX29" s="251" t="s">
        <v>15</v>
      </c>
      <c r="AY29" s="113" t="str">
        <f ca="1">""&amp;VLOOKUP(2+10*AM22,INDIRECT($BD$4),3,0)</f>
        <v>K65</v>
      </c>
      <c r="BA29" s="114"/>
      <c r="BB29" s="162"/>
      <c r="BC29" s="162"/>
      <c r="BD29" s="163"/>
    </row>
    <row r="30" spans="1:56" s="155" customFormat="1" ht="10.5" customHeight="1">
      <c r="A30" s="252" t="s">
        <v>53</v>
      </c>
      <c r="B30" s="113" t="str">
        <f ca="1">""&amp;VLOOKUP(3+10*A22,INDIRECT($BD$4),5,0)</f>
        <v>KQ109863</v>
      </c>
      <c r="C30" s="114"/>
      <c r="F30" s="113"/>
      <c r="H30" s="335"/>
      <c r="I30" s="339" t="s">
        <v>21</v>
      </c>
      <c r="J30" s="338"/>
      <c r="L30" s="251" t="s">
        <v>53</v>
      </c>
      <c r="M30" s="113" t="str">
        <f ca="1">""&amp;VLOOKUP(3+10*A22,INDIRECT($BD$4),3,0)</f>
        <v>--</v>
      </c>
      <c r="O30" s="114"/>
      <c r="P30" s="162"/>
      <c r="Q30" s="162"/>
      <c r="R30" s="163"/>
      <c r="T30" s="252" t="s">
        <v>53</v>
      </c>
      <c r="U30" s="113" t="str">
        <f ca="1">""&amp;VLOOKUP(3+10*T22,INDIRECT($BD$4),5,0)</f>
        <v>KJ643</v>
      </c>
      <c r="V30" s="114"/>
      <c r="Y30" s="113"/>
      <c r="AA30" s="335"/>
      <c r="AB30" s="339" t="s">
        <v>21</v>
      </c>
      <c r="AC30" s="338"/>
      <c r="AE30" s="251" t="s">
        <v>53</v>
      </c>
      <c r="AF30" s="113" t="str">
        <f ca="1">""&amp;VLOOKUP(3+10*T22,INDIRECT($BD$4),3,0)</f>
        <v>Q102</v>
      </c>
      <c r="AH30" s="114"/>
      <c r="AI30" s="162"/>
      <c r="AJ30" s="162"/>
      <c r="AK30" s="163"/>
      <c r="AM30" s="252" t="s">
        <v>53</v>
      </c>
      <c r="AN30" s="113" t="str">
        <f ca="1">""&amp;VLOOKUP(3+10*AM22,INDIRECT($BD$4),5,0)</f>
        <v>Q9762</v>
      </c>
      <c r="AO30" s="114"/>
      <c r="AR30" s="113"/>
      <c r="AT30" s="335"/>
      <c r="AU30" s="339" t="s">
        <v>21</v>
      </c>
      <c r="AV30" s="338"/>
      <c r="AX30" s="251" t="s">
        <v>53</v>
      </c>
      <c r="AY30" s="113" t="str">
        <f ca="1">""&amp;VLOOKUP(3+10*AM22,INDIRECT($BD$4),3,0)</f>
        <v>4</v>
      </c>
      <c r="BA30" s="114"/>
      <c r="BB30" s="162"/>
      <c r="BC30" s="162"/>
      <c r="BD30" s="163"/>
    </row>
    <row r="31" spans="1:56" s="155" customFormat="1" ht="10.5" customHeight="1">
      <c r="A31" s="252" t="s">
        <v>17</v>
      </c>
      <c r="B31" s="113" t="str">
        <f ca="1">""&amp;VLOOKUP(4+10*A22,INDIRECT($BD$4),5,0)</f>
        <v>3</v>
      </c>
      <c r="C31" s="114"/>
      <c r="F31" s="113"/>
      <c r="H31" s="234"/>
      <c r="I31" s="340"/>
      <c r="J31" s="235"/>
      <c r="K31" s="233"/>
      <c r="L31" s="251" t="s">
        <v>17</v>
      </c>
      <c r="M31" s="113" t="str">
        <f ca="1">""&amp;VLOOKUP(4+10*A22,INDIRECT($BD$4),3,0)</f>
        <v>Q87642</v>
      </c>
      <c r="O31" s="114"/>
      <c r="P31" s="162"/>
      <c r="Q31" s="162"/>
      <c r="R31" s="163"/>
      <c r="T31" s="252" t="s">
        <v>17</v>
      </c>
      <c r="U31" s="113" t="str">
        <f ca="1">""&amp;VLOOKUP(4+10*T22,INDIRECT($BD$4),5,0)</f>
        <v>KJ85</v>
      </c>
      <c r="V31" s="114"/>
      <c r="Y31" s="113"/>
      <c r="AA31" s="234"/>
      <c r="AB31" s="340"/>
      <c r="AC31" s="235"/>
      <c r="AD31" s="233"/>
      <c r="AE31" s="251" t="s">
        <v>17</v>
      </c>
      <c r="AF31" s="113" t="str">
        <f ca="1">""&amp;VLOOKUP(4+10*T22,INDIRECT($BD$4),3,0)</f>
        <v>32</v>
      </c>
      <c r="AH31" s="114"/>
      <c r="AI31" s="162"/>
      <c r="AJ31" s="162"/>
      <c r="AK31" s="163"/>
      <c r="AM31" s="252" t="s">
        <v>17</v>
      </c>
      <c r="AN31" s="113" t="str">
        <f ca="1">""&amp;VLOOKUP(4+10*AM22,INDIRECT($BD$4),5,0)</f>
        <v>Q9</v>
      </c>
      <c r="AO31" s="114"/>
      <c r="AR31" s="113"/>
      <c r="AT31" s="234"/>
      <c r="AU31" s="340"/>
      <c r="AV31" s="235"/>
      <c r="AW31" s="233"/>
      <c r="AX31" s="251" t="s">
        <v>17</v>
      </c>
      <c r="AY31" s="113" t="str">
        <f ca="1">""&amp;VLOOKUP(4+10*AM22,INDIRECT($BD$4),3,0)</f>
        <v>AJ1083</v>
      </c>
      <c r="BA31" s="114"/>
      <c r="BB31" s="162"/>
      <c r="BC31" s="162"/>
      <c r="BD31" s="163"/>
    </row>
    <row r="32" spans="1:56" s="155" customFormat="1" ht="10.5" customHeight="1">
      <c r="A32" s="164"/>
      <c r="B32" s="162"/>
      <c r="C32" s="162"/>
      <c r="D32" s="162"/>
      <c r="E32" s="162"/>
      <c r="F32" s="162"/>
      <c r="G32" s="162"/>
      <c r="H32" s="162"/>
      <c r="I32" s="158"/>
      <c r="L32" s="161"/>
      <c r="M32" s="162"/>
      <c r="N32" s="162"/>
      <c r="O32" s="162"/>
      <c r="P32" s="162"/>
      <c r="Q32" s="162"/>
      <c r="R32" s="163"/>
      <c r="T32" s="164"/>
      <c r="U32" s="162"/>
      <c r="V32" s="162"/>
      <c r="W32" s="162"/>
      <c r="X32" s="162"/>
      <c r="Y32" s="162"/>
      <c r="Z32" s="162"/>
      <c r="AA32" s="162"/>
      <c r="AB32" s="158"/>
      <c r="AE32" s="161"/>
      <c r="AF32" s="162"/>
      <c r="AG32" s="162"/>
      <c r="AH32" s="162"/>
      <c r="AI32" s="162"/>
      <c r="AJ32" s="162"/>
      <c r="AK32" s="163"/>
      <c r="AM32" s="164"/>
      <c r="AN32" s="162"/>
      <c r="AO32" s="162"/>
      <c r="AP32" s="162"/>
      <c r="AQ32" s="162"/>
      <c r="AR32" s="162"/>
      <c r="AS32" s="162"/>
      <c r="AT32" s="162"/>
      <c r="AU32" s="158"/>
      <c r="AX32" s="161"/>
      <c r="AY32" s="162"/>
      <c r="AZ32" s="162"/>
      <c r="BA32" s="162"/>
      <c r="BB32" s="162"/>
      <c r="BC32" s="162"/>
      <c r="BD32" s="163"/>
    </row>
    <row r="33" spans="1:56" s="155" customFormat="1" ht="10.5" customHeight="1">
      <c r="A33" s="159"/>
      <c r="G33" s="251" t="s">
        <v>52</v>
      </c>
      <c r="H33" s="113" t="str">
        <f ca="1">""&amp;VLOOKUP(1+10*A22,INDIRECT($BD$4),4,0)</f>
        <v>K5</v>
      </c>
      <c r="L33" s="158"/>
      <c r="M33" s="165"/>
      <c r="N33" s="166" t="s">
        <v>20</v>
      </c>
      <c r="O33" s="167" t="s">
        <v>52</v>
      </c>
      <c r="P33" s="167" t="s">
        <v>15</v>
      </c>
      <c r="Q33" s="167" t="s">
        <v>53</v>
      </c>
      <c r="R33" s="168" t="s">
        <v>17</v>
      </c>
      <c r="T33" s="159"/>
      <c r="Z33" s="251" t="s">
        <v>52</v>
      </c>
      <c r="AA33" s="113" t="str">
        <f ca="1">""&amp;VLOOKUP(1+10*T22,INDIRECT($BD$4),4,0)</f>
        <v>J75</v>
      </c>
      <c r="AE33" s="158"/>
      <c r="AF33" s="165"/>
      <c r="AG33" s="166" t="s">
        <v>20</v>
      </c>
      <c r="AH33" s="167" t="s">
        <v>52</v>
      </c>
      <c r="AI33" s="167" t="s">
        <v>15</v>
      </c>
      <c r="AJ33" s="167" t="s">
        <v>53</v>
      </c>
      <c r="AK33" s="168" t="s">
        <v>17</v>
      </c>
      <c r="AM33" s="159"/>
      <c r="AS33" s="251" t="s">
        <v>52</v>
      </c>
      <c r="AT33" s="113" t="str">
        <f ca="1">""&amp;VLOOKUP(1+10*AM22,INDIRECT($BD$4),4,0)</f>
        <v>10532</v>
      </c>
      <c r="AX33" s="158"/>
      <c r="AY33" s="165"/>
      <c r="AZ33" s="166" t="s">
        <v>20</v>
      </c>
      <c r="BA33" s="167" t="s">
        <v>52</v>
      </c>
      <c r="BB33" s="167" t="s">
        <v>15</v>
      </c>
      <c r="BC33" s="167" t="s">
        <v>53</v>
      </c>
      <c r="BD33" s="168" t="s">
        <v>17</v>
      </c>
    </row>
    <row r="34" spans="1:56" s="155" customFormat="1" ht="10.5" customHeight="1">
      <c r="A34" s="159"/>
      <c r="G34" s="251" t="s">
        <v>15</v>
      </c>
      <c r="H34" s="113" t="str">
        <f ca="1">""&amp;VLOOKUP(2+10*A22,INDIRECT($BD$4),4,0)</f>
        <v>KQ52</v>
      </c>
      <c r="L34" s="158"/>
      <c r="M34" s="249" t="s">
        <v>20</v>
      </c>
      <c r="N34" s="171" t="str">
        <f ca="1">CHOOSE(FIND(MID(VLOOKUP(5+10*A22,INDIRECT($BD$4),2,0),1,1),"0123456789ABCD"),"-","-","-","-","-","-","-","1","2","3","4","5","6","7")</f>
        <v>2</v>
      </c>
      <c r="O34" s="171" t="str">
        <f ca="1">CHOOSE(FIND(MID(VLOOKUP(5+10*A22,INDIRECT($BD$4),2,0),2,1),"0123456789ABCD"),"-","-","-","-","-","-","-","1","2","3","4","5","6","7")</f>
        <v>-</v>
      </c>
      <c r="P34" s="171" t="str">
        <f ca="1">CHOOSE(FIND(MID(VLOOKUP(5+10*A22,INDIRECT($BD$4),2,0),3,1),"0123456789ABCD"),"-","-","-","-","-","-","-","1","2","3","4","5","6","7")</f>
        <v>2</v>
      </c>
      <c r="Q34" s="171" t="str">
        <f ca="1">CHOOSE(FIND(MID(VLOOKUP(5+10*A22,INDIRECT($BD$4),2,0),4,1),"0123456789ABCD"),"-","-","-","-","-","-","-","1","2","3","4","5","6","7")</f>
        <v>-</v>
      </c>
      <c r="R34" s="172" t="str">
        <f ca="1">CHOOSE(FIND(MID(VLOOKUP(5+10*A22,INDIRECT($BD$4),2,0),5,1),"0123456789ABCD"),"-","-","-","-","-","-","-","1","2","3","4","5","6","7")</f>
        <v>-</v>
      </c>
      <c r="T34" s="159"/>
      <c r="Z34" s="251" t="s">
        <v>15</v>
      </c>
      <c r="AA34" s="113" t="str">
        <f ca="1">""&amp;VLOOKUP(2+10*T22,INDIRECT($BD$4),4,0)</f>
        <v>AQ52</v>
      </c>
      <c r="AE34" s="158"/>
      <c r="AF34" s="249" t="s">
        <v>20</v>
      </c>
      <c r="AG34" s="171" t="str">
        <f ca="1">CHOOSE(FIND(MID(VLOOKUP(5+10*T22,INDIRECT($BD$4),2,0),1,1),"0123456789ABCD"),"-","-","-","-","-","-","-","1","2","3","4","5","6","7")</f>
        <v>-</v>
      </c>
      <c r="AH34" s="171" t="str">
        <f ca="1">CHOOSE(FIND(MID(VLOOKUP(5+10*T22,INDIRECT($BD$4),2,0),2,1),"0123456789ABCD"),"-","-","-","-","-","-","-","1","2","3","4","5","6","7")</f>
        <v>-</v>
      </c>
      <c r="AI34" s="171" t="str">
        <f ca="1">CHOOSE(FIND(MID(VLOOKUP(5+10*T22,INDIRECT($BD$4),2,0),3,1),"0123456789ABCD"),"-","-","-","-","-","-","-","1","2","3","4","5","6","7")</f>
        <v>1</v>
      </c>
      <c r="AJ34" s="171" t="str">
        <f ca="1">CHOOSE(FIND(MID(VLOOKUP(5+10*T22,INDIRECT($BD$4),2,0),4,1),"0123456789ABCD"),"-","-","-","-","-","-","-","1","2","3","4","5","6","7")</f>
        <v>-</v>
      </c>
      <c r="AK34" s="172" t="str">
        <f ca="1">CHOOSE(FIND(MID(VLOOKUP(5+10*T22,INDIRECT($BD$4),2,0),5,1),"0123456789ABCD"),"-","-","-","-","-","-","-","1","2","3","4","5","6","7")</f>
        <v>-</v>
      </c>
      <c r="AM34" s="159"/>
      <c r="AS34" s="251" t="s">
        <v>15</v>
      </c>
      <c r="AT34" s="113" t="str">
        <f ca="1">""&amp;VLOOKUP(2+10*AM22,INDIRECT($BD$4),4,0)</f>
        <v>107</v>
      </c>
      <c r="AX34" s="158"/>
      <c r="AY34" s="249" t="s">
        <v>20</v>
      </c>
      <c r="AZ34" s="171" t="str">
        <f ca="1">CHOOSE(FIND(MID(VLOOKUP(5+10*AM22,INDIRECT($BD$4),2,0),1,1),"0123456789ABCD"),"-","-","-","-","-","-","-","1","2","3","4","5","6","7")</f>
        <v>-</v>
      </c>
      <c r="BA34" s="171" t="str">
        <f ca="1">CHOOSE(FIND(MID(VLOOKUP(5+10*AM22,INDIRECT($BD$4),2,0),2,1),"0123456789ABCD"),"-","-","-","-","-","-","-","1","2","3","4","5","6","7")</f>
        <v>-</v>
      </c>
      <c r="BB34" s="171" t="str">
        <f ca="1">CHOOSE(FIND(MID(VLOOKUP(5+10*AM22,INDIRECT($BD$4),2,0),3,1),"0123456789ABCD"),"-","-","-","-","-","-","-","1","2","3","4","5","6","7")</f>
        <v>-</v>
      </c>
      <c r="BC34" s="171" t="str">
        <f ca="1">CHOOSE(FIND(MID(VLOOKUP(5+10*AM22,INDIRECT($BD$4),2,0),4,1),"0123456789ABCD"),"-","-","-","-","-","-","-","1","2","3","4","5","6","7")</f>
        <v>-</v>
      </c>
      <c r="BD34" s="172" t="str">
        <f ca="1">CHOOSE(FIND(MID(VLOOKUP(5+10*AM22,INDIRECT($BD$4),2,0),5,1),"0123456789ABCD"),"-","-","-","-","-","-","-","1","2","3","4","5","6","7")</f>
        <v>-</v>
      </c>
    </row>
    <row r="35" spans="1:56" s="155" customFormat="1" ht="10.5" customHeight="1">
      <c r="A35" s="169" t="s">
        <v>56</v>
      </c>
      <c r="G35" s="251" t="s">
        <v>53</v>
      </c>
      <c r="H35" s="113" t="str">
        <f ca="1">""&amp;VLOOKUP(3+10*A22,INDIRECT($BD$4),4,0)</f>
        <v>A75</v>
      </c>
      <c r="L35" s="158"/>
      <c r="M35" s="249" t="s">
        <v>21</v>
      </c>
      <c r="N35" s="171" t="str">
        <f ca="1">CHOOSE(FIND(MID(VLOOKUP(5+10*A22,INDIRECT($BD$4),4,0),1,1),"0123456789ABCD"),"-","-","-","-","-","-","-","1","2","3","4","5","6","7")</f>
        <v>2</v>
      </c>
      <c r="O35" s="171" t="str">
        <f ca="1">CHOOSE(FIND(MID(VLOOKUP(5+10*A22,INDIRECT($BD$4),4,0),2,1),"0123456789ABCD"),"-","-","-","-","-","-","-","1","2","3","4","5","6","7")</f>
        <v>-</v>
      </c>
      <c r="P35" s="171" t="str">
        <f ca="1">CHOOSE(FIND(MID(VLOOKUP(5+10*A22,INDIRECT($BD$4),4,0),3,1),"0123456789ABCD"),"-","-","-","-","-","-","-","1","2","3","4","5","6","7")</f>
        <v>1</v>
      </c>
      <c r="Q35" s="171" t="str">
        <f ca="1">CHOOSE(FIND(MID(VLOOKUP(5+10*A22,INDIRECT($BD$4),4,0),4,1),"0123456789ABCD"),"-","-","-","-","-","-","-","1","2","3","4","5","6","7")</f>
        <v>-</v>
      </c>
      <c r="R35" s="172" t="str">
        <f ca="1">CHOOSE(FIND(MID(VLOOKUP(5+10*A22,INDIRECT($BD$4),4,0),5,1),"0123456789ABCD"),"-","-","-","-","-","-","-","1","2","3","4","5","6","7")</f>
        <v>-</v>
      </c>
      <c r="T35" s="169" t="s">
        <v>56</v>
      </c>
      <c r="Z35" s="251" t="s">
        <v>53</v>
      </c>
      <c r="AA35" s="113" t="str">
        <f ca="1">""&amp;VLOOKUP(3+10*T22,INDIRECT($BD$4),4,0)</f>
        <v>85</v>
      </c>
      <c r="AE35" s="158"/>
      <c r="AF35" s="249" t="s">
        <v>21</v>
      </c>
      <c r="AG35" s="171" t="str">
        <f ca="1">CHOOSE(FIND(MID(VLOOKUP(5+10*T22,INDIRECT($BD$4),4,0),1,1),"0123456789ABCD"),"-","-","-","-","-","-","-","1","2","3","4","5","6","7")</f>
        <v>-</v>
      </c>
      <c r="AH35" s="171" t="str">
        <f ca="1">CHOOSE(FIND(MID(VLOOKUP(5+10*T22,INDIRECT($BD$4),4,0),2,1),"0123456789ABCD"),"-","-","-","-","-","-","-","1","2","3","4","5","6","7")</f>
        <v>-</v>
      </c>
      <c r="AI35" s="171" t="str">
        <f ca="1">CHOOSE(FIND(MID(VLOOKUP(5+10*T22,INDIRECT($BD$4),4,0),3,1),"0123456789ABCD"),"-","-","-","-","-","-","-","1","2","3","4","5","6","7")</f>
        <v>1</v>
      </c>
      <c r="AJ35" s="171" t="str">
        <f ca="1">CHOOSE(FIND(MID(VLOOKUP(5+10*T22,INDIRECT($BD$4),4,0),4,1),"0123456789ABCD"),"-","-","-","-","-","-","-","1","2","3","4","5","6","7")</f>
        <v>-</v>
      </c>
      <c r="AK35" s="172" t="str">
        <f ca="1">CHOOSE(FIND(MID(VLOOKUP(5+10*T22,INDIRECT($BD$4),4,0),5,1),"0123456789ABCD"),"-","-","-","-","-","-","-","1","2","3","4","5","6","7")</f>
        <v>-</v>
      </c>
      <c r="AM35" s="169" t="s">
        <v>56</v>
      </c>
      <c r="AS35" s="251" t="s">
        <v>53</v>
      </c>
      <c r="AT35" s="113" t="str">
        <f ca="1">""&amp;VLOOKUP(3+10*AM22,INDIRECT($BD$4),4,0)</f>
        <v>AJ10</v>
      </c>
      <c r="AX35" s="158"/>
      <c r="AY35" s="249" t="s">
        <v>21</v>
      </c>
      <c r="AZ35" s="171" t="str">
        <f ca="1">CHOOSE(FIND(MID(VLOOKUP(5+10*AM22,INDIRECT($BD$4),4,0),1,1),"0123456789ABCD"),"-","-","-","-","-","-","-","1","2","3","4","5","6","7")</f>
        <v>-</v>
      </c>
      <c r="BA35" s="171" t="str">
        <f ca="1">CHOOSE(FIND(MID(VLOOKUP(5+10*AM22,INDIRECT($BD$4),4,0),2,1),"0123456789ABCD"),"-","-","-","-","-","-","-","1","2","3","4","5","6","7")</f>
        <v>-</v>
      </c>
      <c r="BB35" s="171" t="str">
        <f ca="1">CHOOSE(FIND(MID(VLOOKUP(5+10*AM22,INDIRECT($BD$4),4,0),3,1),"0123456789ABCD"),"-","-","-","-","-","-","-","1","2","3","4","5","6","7")</f>
        <v>-</v>
      </c>
      <c r="BC35" s="171" t="str">
        <f ca="1">CHOOSE(FIND(MID(VLOOKUP(5+10*AM22,INDIRECT($BD$4),4,0),4,1),"0123456789ABCD"),"-","-","-","-","-","-","-","1","2","3","4","5","6","7")</f>
        <v>1</v>
      </c>
      <c r="BD35" s="172" t="str">
        <f ca="1">CHOOSE(FIND(MID(VLOOKUP(5+10*AM22,INDIRECT($BD$4),4,0),5,1),"0123456789ABCD"),"-","-","-","-","-","-","-","1","2","3","4","5","6","7")</f>
        <v>-</v>
      </c>
    </row>
    <row r="36" spans="1:56" s="155" customFormat="1" ht="10.5" customHeight="1">
      <c r="A36" s="182" t="str">
        <f ca="1">" "&amp;MID(VLOOKUP(6+10*A22,INDIRECT($BD$4),2,0),1,1)&amp;CHOOSE(FIND(MID(VLOOKUP(6+10*A22,INDIRECT($BD$4),2,0),2,1),"SHDCN"),"♠","♥","♦","♣","NT")&amp;IF(VLOOKUP(6+10*A22,INDIRECT($BD$4),3,0)="d","*","")&amp;" "&amp;VLOOKUP(6+10*A22,INDIRECT($BD$4),4,0)&amp;", "&amp;IF(VLOOKUP(6+10*A22,INDIRECT($BD$4),5,0)&gt;0,"+"&amp;VLOOKUP(6+10*A22,INDIRECT($BD$4),5,0),VLOOKUP(6+10*A22,INDIRECT($BD$4),5,0))</f>
        <v> 2NT N, +120</v>
      </c>
      <c r="G36" s="251" t="s">
        <v>17</v>
      </c>
      <c r="H36" s="113" t="str">
        <f ca="1">""&amp;VLOOKUP(4+10*A22,INDIRECT($BD$4),4,0)</f>
        <v>AK105</v>
      </c>
      <c r="L36" s="158"/>
      <c r="M36" s="249" t="s">
        <v>22</v>
      </c>
      <c r="N36" s="171" t="str">
        <f ca="1">CHOOSE(FIND(MID(VLOOKUP(5+10*A22,INDIRECT($BD$4),3,0),1,1),"0123456789ABCD"),"-","-","-","-","-","-","-","1","2","3","4","5","6","7")</f>
        <v>-</v>
      </c>
      <c r="O36" s="171" t="str">
        <f ca="1">CHOOSE(FIND(MID(VLOOKUP(5+10*A22,INDIRECT($BD$4),3,0),2,1),"0123456789ABCD"),"-","-","-","-","-","-","-","1","2","3","4","5","6","7")</f>
        <v>1</v>
      </c>
      <c r="P36" s="171" t="str">
        <f ca="1">CHOOSE(FIND(MID(VLOOKUP(5+10*A22,INDIRECT($BD$4),3,0),3,1),"0123456789ABCD"),"-","-","-","-","-","-","-","1","2","3","4","5","6","7")</f>
        <v>-</v>
      </c>
      <c r="Q36" s="171" t="str">
        <f ca="1">CHOOSE(FIND(MID(VLOOKUP(5+10*A22,INDIRECT($BD$4),3,0),4,1),"0123456789ABCD"),"-","-","-","-","-","-","-","1","2","3","4","5","6","7")</f>
        <v>2</v>
      </c>
      <c r="R36" s="172" t="str">
        <f ca="1">CHOOSE(FIND(MID(VLOOKUP(5+10*A22,INDIRECT($BD$4),3,0),5,1),"0123456789ABCD"),"-","-","-","-","-","-","-","1","2","3","4","5","6","7")</f>
        <v>1</v>
      </c>
      <c r="T36" s="182" t="str">
        <f ca="1">" "&amp;MID(VLOOKUP(6+10*T22,INDIRECT($BD$4),2,0),1,1)&amp;CHOOSE(FIND(MID(VLOOKUP(6+10*T22,INDIRECT($BD$4),2,0),2,1),"SHDCN"),"♠","♥","♦","♣","NT")&amp;IF(VLOOKUP(6+10*T22,INDIRECT($BD$4),3,0)="d","*","")&amp;" "&amp;VLOOKUP(6+10*T22,INDIRECT($BD$4),4,0)&amp;", "&amp;IF(VLOOKUP(6+10*T22,INDIRECT($BD$4),5,0)&gt;0,"+"&amp;VLOOKUP(6+10*T22,INDIRECT($BD$4),5,0),VLOOKUP(6+10*T22,INDIRECT($BD$4),5,0))</f>
        <v> 4♠ E, -420</v>
      </c>
      <c r="Z36" s="251" t="s">
        <v>17</v>
      </c>
      <c r="AA36" s="113" t="str">
        <f ca="1">""&amp;VLOOKUP(4+10*T22,INDIRECT($BD$4),4,0)</f>
        <v>A1096</v>
      </c>
      <c r="AE36" s="158"/>
      <c r="AF36" s="249" t="s">
        <v>22</v>
      </c>
      <c r="AG36" s="171" t="str">
        <f ca="1">CHOOSE(FIND(MID(VLOOKUP(5+10*T22,INDIRECT($BD$4),3,0),1,1),"0123456789ABCD"),"-","-","-","-","-","-","-","1","2","3","4","5","6","7")</f>
        <v>2</v>
      </c>
      <c r="AH36" s="171" t="str">
        <f ca="1">CHOOSE(FIND(MID(VLOOKUP(5+10*T22,INDIRECT($BD$4),3,0),2,1),"0123456789ABCD"),"-","-","-","-","-","-","-","1","2","3","4","5","6","7")</f>
        <v>4</v>
      </c>
      <c r="AI36" s="171" t="str">
        <f ca="1">CHOOSE(FIND(MID(VLOOKUP(5+10*T22,INDIRECT($BD$4),3,0),3,1),"0123456789ABCD"),"-","-","-","-","-","-","-","1","2","3","4","5","6","7")</f>
        <v>-</v>
      </c>
      <c r="AJ36" s="171" t="str">
        <f ca="1">CHOOSE(FIND(MID(VLOOKUP(5+10*T22,INDIRECT($BD$4),3,0),4,1),"0123456789ABCD"),"-","-","-","-","-","-","-","1","2","3","4","5","6","7")</f>
        <v>4</v>
      </c>
      <c r="AK36" s="172" t="str">
        <f ca="1">CHOOSE(FIND(MID(VLOOKUP(5+10*T22,INDIRECT($BD$4),3,0),5,1),"0123456789ABCD"),"-","-","-","-","-","-","-","1","2","3","4","5","6","7")</f>
        <v>1</v>
      </c>
      <c r="AM36" s="182" t="str">
        <f ca="1">" "&amp;MID(VLOOKUP(6+10*AM22,INDIRECT($BD$4),2,0),1,1)&amp;CHOOSE(FIND(MID(VLOOKUP(6+10*AM22,INDIRECT($BD$4),2,0),2,1),"SHDCN"),"♠","♥","♦","♣","NT")&amp;IF(VLOOKUP(6+10*AM22,INDIRECT($BD$4),3,0)="d","*","")&amp;" "&amp;VLOOKUP(6+10*AM22,INDIRECT($BD$4),4,0)&amp;", "&amp;IF(VLOOKUP(6+10*AM22,INDIRECT($BD$4),5,0)&gt;0,"+"&amp;VLOOKUP(6+10*AM22,INDIRECT($BD$4),5,0),VLOOKUP(6+10*AM22,INDIRECT($BD$4),5,0))</f>
        <v> 2♠ E, -140</v>
      </c>
      <c r="AS36" s="251" t="s">
        <v>17</v>
      </c>
      <c r="AT36" s="113" t="str">
        <f ca="1">""&amp;VLOOKUP(4+10*AM22,INDIRECT($BD$4),4,0)</f>
        <v>K762</v>
      </c>
      <c r="AX36" s="158"/>
      <c r="AY36" s="249" t="s">
        <v>22</v>
      </c>
      <c r="AZ36" s="171" t="str">
        <f ca="1">CHOOSE(FIND(MID(VLOOKUP(5+10*AM22,INDIRECT($BD$4),3,0),1,1),"0123456789ABCD"),"-","-","-","-","-","-","-","1","2","3","4","5","6","7")</f>
        <v>-</v>
      </c>
      <c r="BA36" s="171" t="str">
        <f ca="1">CHOOSE(FIND(MID(VLOOKUP(5+10*AM22,INDIRECT($BD$4),3,0),2,1),"0123456789ABCD"),"-","-","-","-","-","-","-","1","2","3","4","5","6","7")</f>
        <v>3</v>
      </c>
      <c r="BB36" s="171" t="str">
        <f ca="1">CHOOSE(FIND(MID(VLOOKUP(5+10*AM22,INDIRECT($BD$4),3,0),3,1),"0123456789ABCD"),"-","-","-","-","-","-","-","1","2","3","4","5","6","7")</f>
        <v>-</v>
      </c>
      <c r="BC36" s="171" t="str">
        <f ca="1">CHOOSE(FIND(MID(VLOOKUP(5+10*AM22,INDIRECT($BD$4),3,0),4,1),"0123456789ABCD"),"-","-","-","-","-","-","-","1","2","3","4","5","6","7")</f>
        <v>-</v>
      </c>
      <c r="BD36" s="172" t="str">
        <f ca="1">CHOOSE(FIND(MID(VLOOKUP(5+10*AM22,INDIRECT($BD$4),3,0),5,1),"0123456789ABCD"),"-","-","-","-","-","-","-","1","2","3","4","5","6","7")</f>
        <v>3</v>
      </c>
    </row>
    <row r="37" spans="1:56" s="155" customFormat="1" ht="10.5" customHeight="1">
      <c r="A37" s="156"/>
      <c r="B37" s="173"/>
      <c r="C37" s="173"/>
      <c r="D37" s="173"/>
      <c r="E37" s="173"/>
      <c r="F37" s="173"/>
      <c r="G37" s="173"/>
      <c r="H37" s="173"/>
      <c r="I37" s="174"/>
      <c r="J37" s="175"/>
      <c r="K37" s="175"/>
      <c r="L37" s="176"/>
      <c r="M37" s="250" t="s">
        <v>23</v>
      </c>
      <c r="N37" s="177" t="str">
        <f ca="1">CHOOSE(FIND(MID(VLOOKUP(5+10*A22,INDIRECT($BD$4),5,0),1,1),"0123456789ABCD"),"-","-","-","-","-","-","-","1","2","3","4","5","6","7")</f>
        <v>-</v>
      </c>
      <c r="O37" s="177" t="str">
        <f ca="1">CHOOSE(FIND(MID(VLOOKUP(5+10*A22,INDIRECT($BD$4),5,0),2,1),"0123456789ABCD"),"-","-","-","-","-","-","-","1","2","3","4","5","6","7")</f>
        <v>1</v>
      </c>
      <c r="P37" s="177" t="str">
        <f ca="1">CHOOSE(FIND(MID(VLOOKUP(5+10*A22,INDIRECT($BD$4),5,0),3,1),"0123456789ABCD"),"-","-","-","-","-","-","-","1","2","3","4","5","6","7")</f>
        <v>-</v>
      </c>
      <c r="Q37" s="177" t="str">
        <f ca="1">CHOOSE(FIND(MID(VLOOKUP(5+10*A22,INDIRECT($BD$4),5,0),4,1),"0123456789ABCD"),"-","-","-","-","-","-","-","1","2","3","4","5","6","7")</f>
        <v>2</v>
      </c>
      <c r="R37" s="178" t="str">
        <f ca="1">CHOOSE(FIND(MID(VLOOKUP(5+10*A22,INDIRECT($BD$4),5,0),5,1),"0123456789ABCD"),"-","-","-","-","-","-","-","1","2","3","4","5","6","7")</f>
        <v>1</v>
      </c>
      <c r="T37" s="156"/>
      <c r="U37" s="173"/>
      <c r="V37" s="173"/>
      <c r="W37" s="173"/>
      <c r="X37" s="173"/>
      <c r="Y37" s="173"/>
      <c r="Z37" s="173"/>
      <c r="AA37" s="173"/>
      <c r="AB37" s="174"/>
      <c r="AC37" s="175"/>
      <c r="AD37" s="175"/>
      <c r="AE37" s="176"/>
      <c r="AF37" s="250" t="s">
        <v>23</v>
      </c>
      <c r="AG37" s="177" t="str">
        <f ca="1">CHOOSE(FIND(MID(VLOOKUP(5+10*T22,INDIRECT($BD$4),5,0),1,1),"0123456789ABCD"),"-","-","-","-","-","-","-","1","2","3","4","5","6","7")</f>
        <v>2</v>
      </c>
      <c r="AH37" s="177" t="str">
        <f ca="1">CHOOSE(FIND(MID(VLOOKUP(5+10*T22,INDIRECT($BD$4),5,0),2,1),"0123456789ABCD"),"-","-","-","-","-","-","-","1","2","3","4","5","6","7")</f>
        <v>4</v>
      </c>
      <c r="AI37" s="177" t="str">
        <f ca="1">CHOOSE(FIND(MID(VLOOKUP(5+10*T22,INDIRECT($BD$4),5,0),3,1),"0123456789ABCD"),"-","-","-","-","-","-","-","1","2","3","4","5","6","7")</f>
        <v>-</v>
      </c>
      <c r="AJ37" s="177" t="str">
        <f ca="1">CHOOSE(FIND(MID(VLOOKUP(5+10*T22,INDIRECT($BD$4),5,0),4,1),"0123456789ABCD"),"-","-","-","-","-","-","-","1","2","3","4","5","6","7")</f>
        <v>4</v>
      </c>
      <c r="AK37" s="178" t="str">
        <f ca="1">CHOOSE(FIND(MID(VLOOKUP(5+10*T22,INDIRECT($BD$4),5,0),5,1),"0123456789ABCD"),"-","-","-","-","-","-","-","1","2","3","4","5","6","7")</f>
        <v>1</v>
      </c>
      <c r="AM37" s="156"/>
      <c r="AN37" s="173"/>
      <c r="AO37" s="173"/>
      <c r="AP37" s="173"/>
      <c r="AQ37" s="173"/>
      <c r="AR37" s="173"/>
      <c r="AS37" s="173"/>
      <c r="AT37" s="173"/>
      <c r="AU37" s="174"/>
      <c r="AV37" s="175"/>
      <c r="AW37" s="175"/>
      <c r="AX37" s="176"/>
      <c r="AY37" s="250" t="s">
        <v>23</v>
      </c>
      <c r="AZ37" s="177" t="str">
        <f ca="1">CHOOSE(FIND(MID(VLOOKUP(5+10*AM22,INDIRECT($BD$4),5,0),1,1),"0123456789ABCD"),"-","-","-","-","-","-","-","1","2","3","4","5","6","7")</f>
        <v>-</v>
      </c>
      <c r="BA37" s="177" t="str">
        <f ca="1">CHOOSE(FIND(MID(VLOOKUP(5+10*AM22,INDIRECT($BD$4),5,0),2,1),"0123456789ABCD"),"-","-","-","-","-","-","-","1","2","3","4","5","6","7")</f>
        <v>3</v>
      </c>
      <c r="BB37" s="177" t="str">
        <f ca="1">CHOOSE(FIND(MID(VLOOKUP(5+10*AM22,INDIRECT($BD$4),5,0),3,1),"0123456789ABCD"),"-","-","-","-","-","-","-","1","2","3","4","5","6","7")</f>
        <v>-</v>
      </c>
      <c r="BC37" s="177" t="str">
        <f ca="1">CHOOSE(FIND(MID(VLOOKUP(5+10*AM22,INDIRECT($BD$4),5,0),4,1),"0123456789ABCD"),"-","-","-","-","-","-","-","1","2","3","4","5","6","7")</f>
        <v>-</v>
      </c>
      <c r="BD37" s="178" t="str">
        <f ca="1">CHOOSE(FIND(MID(VLOOKUP(5+10*AM22,INDIRECT($BD$4),5,0),5,1),"0123456789ABCD"),"-","-","-","-","-","-","-","1","2","3","4","5","6","7")</f>
        <v>3</v>
      </c>
    </row>
    <row r="38" ht="6.75" customHeight="1"/>
    <row r="39" spans="1:56" s="155" customFormat="1" ht="10.5" customHeight="1">
      <c r="A39" s="343">
        <f>1+AM22</f>
        <v>7</v>
      </c>
      <c r="B39" s="344"/>
      <c r="C39" s="344"/>
      <c r="D39" s="344"/>
      <c r="E39" s="345"/>
      <c r="F39" s="238"/>
      <c r="G39" s="238"/>
      <c r="H39" s="238"/>
      <c r="I39" s="152"/>
      <c r="J39" s="152"/>
      <c r="K39" s="152"/>
      <c r="L39" s="153"/>
      <c r="M39" s="254" t="s">
        <v>68</v>
      </c>
      <c r="N39" s="342" t="str">
        <f>""&amp;IF(ISNUMBER(FIND("A",H40)),4,0)+IF(ISNUMBER(FIND("K",H40)),3,0)+IF(ISNUMBER(FIND("Q",H40)),2,0)+IF(ISNUMBER(FIND("J",H40)),1,0)+IF(ISNUMBER(FIND("A",H41)),4,0)+IF(ISNUMBER(FIND("K",H41)),3,0)+IF(ISNUMBER(FIND("Q",H41)),2,0)+IF(ISNUMBER(FIND("J",H41)),1,0)+IF(ISNUMBER(FIND("A",H42)),4,0)+IF(ISNUMBER(FIND("K",H42)),3,0)+IF(ISNUMBER(FIND("Q",H42)),2,0)+IF(ISNUMBER(FIND("J",H42)),1,0)+IF(ISNUMBER(FIND("A",H43)),4,0)+IF(ISNUMBER(FIND("K",H43)),3,0)+IF(ISNUMBER(FIND("Q",H43)),2,0)+IF(ISNUMBER(FIND("J",H43)),1,0)</f>
        <v>6</v>
      </c>
      <c r="O39" s="342"/>
      <c r="P39" s="255" t="s">
        <v>67</v>
      </c>
      <c r="Q39" s="152"/>
      <c r="R39" s="154"/>
      <c r="T39" s="343">
        <f>1+A39</f>
        <v>8</v>
      </c>
      <c r="U39" s="344"/>
      <c r="V39" s="344"/>
      <c r="W39" s="344"/>
      <c r="X39" s="345"/>
      <c r="Y39" s="238"/>
      <c r="Z39" s="238"/>
      <c r="AA39" s="238"/>
      <c r="AB39" s="152"/>
      <c r="AC39" s="152"/>
      <c r="AD39" s="152"/>
      <c r="AE39" s="153"/>
      <c r="AF39" s="254" t="s">
        <v>68</v>
      </c>
      <c r="AG39" s="342" t="str">
        <f>""&amp;IF(ISNUMBER(FIND("A",AA40)),4,0)+IF(ISNUMBER(FIND("K",AA40)),3,0)+IF(ISNUMBER(FIND("Q",AA40)),2,0)+IF(ISNUMBER(FIND("J",AA40)),1,0)+IF(ISNUMBER(FIND("A",AA41)),4,0)+IF(ISNUMBER(FIND("K",AA41)),3,0)+IF(ISNUMBER(FIND("Q",AA41)),2,0)+IF(ISNUMBER(FIND("J",AA41)),1,0)+IF(ISNUMBER(FIND("A",AA42)),4,0)+IF(ISNUMBER(FIND("K",AA42)),3,0)+IF(ISNUMBER(FIND("Q",AA42)),2,0)+IF(ISNUMBER(FIND("J",AA42)),1,0)+IF(ISNUMBER(FIND("A",AA43)),4,0)+IF(ISNUMBER(FIND("K",AA43)),3,0)+IF(ISNUMBER(FIND("Q",AA43)),2,0)+IF(ISNUMBER(FIND("J",AA43)),1,0)</f>
        <v>9</v>
      </c>
      <c r="AH39" s="342"/>
      <c r="AI39" s="255" t="s">
        <v>67</v>
      </c>
      <c r="AJ39" s="152"/>
      <c r="AK39" s="154"/>
      <c r="AM39" s="343">
        <f>1+T39</f>
        <v>9</v>
      </c>
      <c r="AN39" s="344"/>
      <c r="AO39" s="344"/>
      <c r="AP39" s="344"/>
      <c r="AQ39" s="345"/>
      <c r="AR39" s="238"/>
      <c r="AS39" s="238"/>
      <c r="AT39" s="238"/>
      <c r="AU39" s="152"/>
      <c r="AV39" s="152"/>
      <c r="AW39" s="152"/>
      <c r="AX39" s="153"/>
      <c r="AY39" s="254" t="s">
        <v>68</v>
      </c>
      <c r="AZ39" s="342" t="str">
        <f>""&amp;IF(ISNUMBER(FIND("A",AT40)),4,0)+IF(ISNUMBER(FIND("K",AT40)),3,0)+IF(ISNUMBER(FIND("Q",AT40)),2,0)+IF(ISNUMBER(FIND("J",AT40)),1,0)+IF(ISNUMBER(FIND("A",AT41)),4,0)+IF(ISNUMBER(FIND("K",AT41)),3,0)+IF(ISNUMBER(FIND("Q",AT41)),2,0)+IF(ISNUMBER(FIND("J",AT41)),1,0)+IF(ISNUMBER(FIND("A",AT42)),4,0)+IF(ISNUMBER(FIND("K",AT42)),3,0)+IF(ISNUMBER(FIND("Q",AT42)),2,0)+IF(ISNUMBER(FIND("J",AT42)),1,0)+IF(ISNUMBER(FIND("A",AT43)),4,0)+IF(ISNUMBER(FIND("K",AT43)),3,0)+IF(ISNUMBER(FIND("Q",AT43)),2,0)+IF(ISNUMBER(FIND("J",AT43)),1,0)</f>
        <v>12</v>
      </c>
      <c r="BA39" s="342"/>
      <c r="BB39" s="255" t="s">
        <v>67</v>
      </c>
      <c r="BC39" s="152"/>
      <c r="BD39" s="154"/>
    </row>
    <row r="40" spans="1:56" s="155" customFormat="1" ht="10.5" customHeight="1">
      <c r="A40" s="346"/>
      <c r="B40" s="347"/>
      <c r="C40" s="347"/>
      <c r="D40" s="347"/>
      <c r="E40" s="348"/>
      <c r="F40" s="239"/>
      <c r="G40" s="247" t="s">
        <v>52</v>
      </c>
      <c r="H40" s="113" t="str">
        <f ca="1">""&amp;VLOOKUP(1+10*A39,INDIRECT($BD$4),2,0)</f>
        <v>AQ95</v>
      </c>
      <c r="I40" s="157"/>
      <c r="L40" s="158"/>
      <c r="M40" s="249" t="s">
        <v>69</v>
      </c>
      <c r="N40" s="349" t="str">
        <f>""&amp;IF(ISNUMBER(FIND("A",H50)),4,0)+IF(ISNUMBER(FIND("K",H50)),3,0)+IF(ISNUMBER(FIND("Q",H50)),2,0)+IF(ISNUMBER(FIND("J",H50)),1,0)+IF(ISNUMBER(FIND("A",H51)),4,0)+IF(ISNUMBER(FIND("K",H51)),3,0)+IF(ISNUMBER(FIND("Q",H51)),2,0)+IF(ISNUMBER(FIND("J",H51)),1,0)+IF(ISNUMBER(FIND("A",H52)),4,0)+IF(ISNUMBER(FIND("K",H52)),3,0)+IF(ISNUMBER(FIND("Q",H52)),2,0)+IF(ISNUMBER(FIND("J",H52)),1,0)+IF(ISNUMBER(FIND("A",H53)),4,0)+IF(ISNUMBER(FIND("K",H53)),3,0)+IF(ISNUMBER(FIND("Q",H53)),2,0)+IF(ISNUMBER(FIND("J",H53)),1,0)</f>
        <v>14</v>
      </c>
      <c r="O40" s="349"/>
      <c r="P40" s="162" t="s">
        <v>67</v>
      </c>
      <c r="R40" s="179"/>
      <c r="T40" s="346"/>
      <c r="U40" s="347"/>
      <c r="V40" s="347"/>
      <c r="W40" s="347"/>
      <c r="X40" s="348"/>
      <c r="Y40" s="239"/>
      <c r="Z40" s="247" t="s">
        <v>52</v>
      </c>
      <c r="AA40" s="113" t="str">
        <f ca="1">""&amp;VLOOKUP(1+10*T39,INDIRECT($BD$4),2,0)</f>
        <v>Q762</v>
      </c>
      <c r="AB40" s="157"/>
      <c r="AE40" s="158"/>
      <c r="AF40" s="249" t="s">
        <v>69</v>
      </c>
      <c r="AG40" s="349" t="str">
        <f>""&amp;IF(ISNUMBER(FIND("A",AA50)),4,0)+IF(ISNUMBER(FIND("K",AA50)),3,0)+IF(ISNUMBER(FIND("Q",AA50)),2,0)+IF(ISNUMBER(FIND("J",AA50)),1,0)+IF(ISNUMBER(FIND("A",AA51)),4,0)+IF(ISNUMBER(FIND("K",AA51)),3,0)+IF(ISNUMBER(FIND("Q",AA51)),2,0)+IF(ISNUMBER(FIND("J",AA51)),1,0)+IF(ISNUMBER(FIND("A",AA52)),4,0)+IF(ISNUMBER(FIND("K",AA52)),3,0)+IF(ISNUMBER(FIND("Q",AA52)),2,0)+IF(ISNUMBER(FIND("J",AA52)),1,0)+IF(ISNUMBER(FIND("A",AA53)),4,0)+IF(ISNUMBER(FIND("K",AA53)),3,0)+IF(ISNUMBER(FIND("Q",AA53)),2,0)+IF(ISNUMBER(FIND("J",AA53)),1,0)</f>
        <v>10</v>
      </c>
      <c r="AH40" s="349"/>
      <c r="AI40" s="162" t="s">
        <v>67</v>
      </c>
      <c r="AK40" s="179"/>
      <c r="AM40" s="346"/>
      <c r="AN40" s="347"/>
      <c r="AO40" s="347"/>
      <c r="AP40" s="347"/>
      <c r="AQ40" s="348"/>
      <c r="AR40" s="239"/>
      <c r="AS40" s="247" t="s">
        <v>52</v>
      </c>
      <c r="AT40" s="113" t="str">
        <f ca="1">""&amp;VLOOKUP(1+10*AM39,INDIRECT($BD$4),2,0)</f>
        <v>AJ9</v>
      </c>
      <c r="AU40" s="157"/>
      <c r="AX40" s="158"/>
      <c r="AY40" s="249" t="s">
        <v>69</v>
      </c>
      <c r="AZ40" s="349" t="str">
        <f>""&amp;IF(ISNUMBER(FIND("A",AT50)),4,0)+IF(ISNUMBER(FIND("K",AT50)),3,0)+IF(ISNUMBER(FIND("Q",AT50)),2,0)+IF(ISNUMBER(FIND("J",AT50)),1,0)+IF(ISNUMBER(FIND("A",AT51)),4,0)+IF(ISNUMBER(FIND("K",AT51)),3,0)+IF(ISNUMBER(FIND("Q",AT51)),2,0)+IF(ISNUMBER(FIND("J",AT51)),1,0)+IF(ISNUMBER(FIND("A",AT52)),4,0)+IF(ISNUMBER(FIND("K",AT52)),3,0)+IF(ISNUMBER(FIND("Q",AT52)),2,0)+IF(ISNUMBER(FIND("J",AT52)),1,0)+IF(ISNUMBER(FIND("A",AT53)),4,0)+IF(ISNUMBER(FIND("K",AT53)),3,0)+IF(ISNUMBER(FIND("Q",AT53)),2,0)+IF(ISNUMBER(FIND("J",AT53)),1,0)</f>
        <v>9</v>
      </c>
      <c r="BA40" s="349"/>
      <c r="BB40" s="162" t="s">
        <v>67</v>
      </c>
      <c r="BD40" s="179"/>
    </row>
    <row r="41" spans="1:56" s="155" customFormat="1" ht="10.5" customHeight="1">
      <c r="A41" s="294" t="str">
        <f>MID("WNES",1+MOD(A39,4),1)&amp;" / "&amp;MID(" EW  NS NoneBoth",1+4*INT(MOD(11*A39,16)/4),4)</f>
        <v>S / Both</v>
      </c>
      <c r="B41" s="295"/>
      <c r="C41" s="295"/>
      <c r="D41" s="295"/>
      <c r="E41" s="302"/>
      <c r="F41" s="181"/>
      <c r="G41" s="247" t="s">
        <v>15</v>
      </c>
      <c r="H41" s="113" t="str">
        <f ca="1">""&amp;VLOOKUP(2+10*A39,INDIRECT($BD$4),2,0)</f>
        <v>1087</v>
      </c>
      <c r="I41" s="157"/>
      <c r="L41" s="158"/>
      <c r="M41" s="249" t="s">
        <v>70</v>
      </c>
      <c r="N41" s="349" t="str">
        <f>""&amp;IF(ISNUMBER(FIND("A",M45)),4,0)+IF(ISNUMBER(FIND("K",M45)),3,0)+IF(ISNUMBER(FIND("Q",M45)),2,0)+IF(ISNUMBER(FIND("J",M45)),1,0)+IF(ISNUMBER(FIND("A",M46)),4,0)+IF(ISNUMBER(FIND("K",M46)),3,0)+IF(ISNUMBER(FIND("Q",M46)),2,0)+IF(ISNUMBER(FIND("J",M46)),1,0)+IF(ISNUMBER(FIND("A",M47)),4,0)+IF(ISNUMBER(FIND("K",M47)),3,0)+IF(ISNUMBER(FIND("Q",M47)),2,0)+IF(ISNUMBER(FIND("J",M47)),1,0)+IF(ISNUMBER(FIND("A",M48)),4,0)+IF(ISNUMBER(FIND("K",M48)),3,0)+IF(ISNUMBER(FIND("Q",M48)),2,0)+IF(ISNUMBER(FIND("J",M48)),1,0)</f>
        <v>10</v>
      </c>
      <c r="O41" s="349"/>
      <c r="P41" s="162" t="s">
        <v>67</v>
      </c>
      <c r="R41" s="160"/>
      <c r="T41" s="294" t="str">
        <f>MID("WNES",1+MOD(T39,4),1)&amp;" / "&amp;MID(" EW  NS NoneBoth",1+4*INT(MOD(11*T39,16)/4),4)</f>
        <v>W / None</v>
      </c>
      <c r="U41" s="295"/>
      <c r="V41" s="295"/>
      <c r="W41" s="295"/>
      <c r="X41" s="302"/>
      <c r="Y41" s="181"/>
      <c r="Z41" s="247" t="s">
        <v>15</v>
      </c>
      <c r="AA41" s="113" t="str">
        <f ca="1">""&amp;VLOOKUP(2+10*T39,INDIRECT($BD$4),2,0)</f>
        <v>84</v>
      </c>
      <c r="AB41" s="157"/>
      <c r="AE41" s="158"/>
      <c r="AF41" s="249" t="s">
        <v>70</v>
      </c>
      <c r="AG41" s="349" t="str">
        <f>""&amp;IF(ISNUMBER(FIND("A",AF45)),4,0)+IF(ISNUMBER(FIND("K",AF45)),3,0)+IF(ISNUMBER(FIND("Q",AF45)),2,0)+IF(ISNUMBER(FIND("J",AF45)),1,0)+IF(ISNUMBER(FIND("A",AF46)),4,0)+IF(ISNUMBER(FIND("K",AF46)),3,0)+IF(ISNUMBER(FIND("Q",AF46)),2,0)+IF(ISNUMBER(FIND("J",AF46)),1,0)+IF(ISNUMBER(FIND("A",AF47)),4,0)+IF(ISNUMBER(FIND("K",AF47)),3,0)+IF(ISNUMBER(FIND("Q",AF47)),2,0)+IF(ISNUMBER(FIND("J",AF47)),1,0)+IF(ISNUMBER(FIND("A",AF48)),4,0)+IF(ISNUMBER(FIND("K",AF48)),3,0)+IF(ISNUMBER(FIND("Q",AF48)),2,0)+IF(ISNUMBER(FIND("J",AF48)),1,0)</f>
        <v>11</v>
      </c>
      <c r="AH41" s="349"/>
      <c r="AI41" s="162" t="s">
        <v>67</v>
      </c>
      <c r="AK41" s="160"/>
      <c r="AM41" s="294" t="str">
        <f>MID("WNES",1+MOD(AM39,4),1)&amp;" / "&amp;MID(" EW  NS NoneBoth",1+4*INT(MOD(11*AM39,16)/4),4)</f>
        <v>N /  EW </v>
      </c>
      <c r="AN41" s="295"/>
      <c r="AO41" s="295"/>
      <c r="AP41" s="295"/>
      <c r="AQ41" s="302"/>
      <c r="AR41" s="181"/>
      <c r="AS41" s="247" t="s">
        <v>15</v>
      </c>
      <c r="AT41" s="113" t="str">
        <f ca="1">""&amp;VLOOKUP(2+10*AM39,INDIRECT($BD$4),2,0)</f>
        <v>AK3</v>
      </c>
      <c r="AU41" s="157"/>
      <c r="AX41" s="158"/>
      <c r="AY41" s="249" t="s">
        <v>70</v>
      </c>
      <c r="AZ41" s="349" t="str">
        <f>""&amp;IF(ISNUMBER(FIND("A",AY45)),4,0)+IF(ISNUMBER(FIND("K",AY45)),3,0)+IF(ISNUMBER(FIND("Q",AY45)),2,0)+IF(ISNUMBER(FIND("J",AY45)),1,0)+IF(ISNUMBER(FIND("A",AY46)),4,0)+IF(ISNUMBER(FIND("K",AY46)),3,0)+IF(ISNUMBER(FIND("Q",AY46)),2,0)+IF(ISNUMBER(FIND("J",AY46)),1,0)+IF(ISNUMBER(FIND("A",AY47)),4,0)+IF(ISNUMBER(FIND("K",AY47)),3,0)+IF(ISNUMBER(FIND("Q",AY47)),2,0)+IF(ISNUMBER(FIND("J",AY47)),1,0)+IF(ISNUMBER(FIND("A",AY48)),4,0)+IF(ISNUMBER(FIND("K",AY48)),3,0)+IF(ISNUMBER(FIND("Q",AY48)),2,0)+IF(ISNUMBER(FIND("J",AY48)),1,0)</f>
        <v>9</v>
      </c>
      <c r="BA41" s="349"/>
      <c r="BB41" s="162" t="s">
        <v>67</v>
      </c>
      <c r="BD41" s="160"/>
    </row>
    <row r="42" spans="1:56" s="155" customFormat="1" ht="10.5" customHeight="1">
      <c r="A42" s="320"/>
      <c r="B42" s="321"/>
      <c r="C42" s="321"/>
      <c r="D42" s="321"/>
      <c r="E42" s="322"/>
      <c r="F42" s="181"/>
      <c r="G42" s="247" t="s">
        <v>53</v>
      </c>
      <c r="H42" s="113" t="str">
        <f ca="1">""&amp;VLOOKUP(3+10*A39,INDIRECT($BD$4),2,0)</f>
        <v>832</v>
      </c>
      <c r="I42" s="157"/>
      <c r="L42" s="158"/>
      <c r="M42" s="250" t="s">
        <v>71</v>
      </c>
      <c r="N42" s="341" t="str">
        <f>""&amp;IF(ISNUMBER(FIND("A",B45)),4,0)+IF(ISNUMBER(FIND("K",B45)),3,0)+IF(ISNUMBER(FIND("Q",B45)),2,0)+IF(ISNUMBER(FIND("J",B45)),1,0)+IF(ISNUMBER(FIND("A",B46)),4,0)+IF(ISNUMBER(FIND("K",B46)),3,0)+IF(ISNUMBER(FIND("Q",B46)),2,0)+IF(ISNUMBER(FIND("J",B46)),1,0)+IF(ISNUMBER(FIND("A",B47)),4,0)+IF(ISNUMBER(FIND("K",B47)),3,0)+IF(ISNUMBER(FIND("Q",B47)),2,0)+IF(ISNUMBER(FIND("J",B47)),1,0)+IF(ISNUMBER(FIND("A",B48)),4,0)+IF(ISNUMBER(FIND("K",B48)),3,0)+IF(ISNUMBER(FIND("Q",B48)),2,0)+IF(ISNUMBER(FIND("J",B48)),1,0)</f>
        <v>10</v>
      </c>
      <c r="O42" s="341"/>
      <c r="P42" s="175" t="s">
        <v>67</v>
      </c>
      <c r="Q42" s="253"/>
      <c r="R42" s="248"/>
      <c r="T42" s="320"/>
      <c r="U42" s="321"/>
      <c r="V42" s="321"/>
      <c r="W42" s="321"/>
      <c r="X42" s="322"/>
      <c r="Y42" s="181"/>
      <c r="Z42" s="247" t="s">
        <v>53</v>
      </c>
      <c r="AA42" s="113" t="str">
        <f ca="1">""&amp;VLOOKUP(3+10*T39,INDIRECT($BD$4),2,0)</f>
        <v>Q932</v>
      </c>
      <c r="AB42" s="157"/>
      <c r="AE42" s="158"/>
      <c r="AF42" s="250" t="s">
        <v>71</v>
      </c>
      <c r="AG42" s="341" t="str">
        <f>""&amp;IF(ISNUMBER(FIND("A",U45)),4,0)+IF(ISNUMBER(FIND("K",U45)),3,0)+IF(ISNUMBER(FIND("Q",U45)),2,0)+IF(ISNUMBER(FIND("J",U45)),1,0)+IF(ISNUMBER(FIND("A",U46)),4,0)+IF(ISNUMBER(FIND("K",U46)),3,0)+IF(ISNUMBER(FIND("Q",U46)),2,0)+IF(ISNUMBER(FIND("J",U46)),1,0)+IF(ISNUMBER(FIND("A",U47)),4,0)+IF(ISNUMBER(FIND("K",U47)),3,0)+IF(ISNUMBER(FIND("Q",U47)),2,0)+IF(ISNUMBER(FIND("J",U47)),1,0)+IF(ISNUMBER(FIND("A",U48)),4,0)+IF(ISNUMBER(FIND("K",U48)),3,0)+IF(ISNUMBER(FIND("Q",U48)),2,0)+IF(ISNUMBER(FIND("J",U48)),1,0)</f>
        <v>10</v>
      </c>
      <c r="AH42" s="341"/>
      <c r="AI42" s="175" t="s">
        <v>67</v>
      </c>
      <c r="AJ42" s="253"/>
      <c r="AK42" s="248"/>
      <c r="AM42" s="320"/>
      <c r="AN42" s="321"/>
      <c r="AO42" s="321"/>
      <c r="AP42" s="321"/>
      <c r="AQ42" s="322"/>
      <c r="AR42" s="181"/>
      <c r="AS42" s="247" t="s">
        <v>53</v>
      </c>
      <c r="AT42" s="113" t="str">
        <f ca="1">""&amp;VLOOKUP(3+10*AM39,INDIRECT($BD$4),2,0)</f>
        <v>983</v>
      </c>
      <c r="AU42" s="157"/>
      <c r="AX42" s="158"/>
      <c r="AY42" s="250" t="s">
        <v>71</v>
      </c>
      <c r="AZ42" s="341" t="str">
        <f>""&amp;IF(ISNUMBER(FIND("A",AN45)),4,0)+IF(ISNUMBER(FIND("K",AN45)),3,0)+IF(ISNUMBER(FIND("Q",AN45)),2,0)+IF(ISNUMBER(FIND("J",AN45)),1,0)+IF(ISNUMBER(FIND("A",AN46)),4,0)+IF(ISNUMBER(FIND("K",AN46)),3,0)+IF(ISNUMBER(FIND("Q",AN46)),2,0)+IF(ISNUMBER(FIND("J",AN46)),1,0)+IF(ISNUMBER(FIND("A",AN47)),4,0)+IF(ISNUMBER(FIND("K",AN47)),3,0)+IF(ISNUMBER(FIND("Q",AN47)),2,0)+IF(ISNUMBER(FIND("J",AN47)),1,0)+IF(ISNUMBER(FIND("A",AN48)),4,0)+IF(ISNUMBER(FIND("K",AN48)),3,0)+IF(ISNUMBER(FIND("Q",AN48)),2,0)+IF(ISNUMBER(FIND("J",AN48)),1,0)</f>
        <v>10</v>
      </c>
      <c r="BA42" s="341"/>
      <c r="BB42" s="175" t="s">
        <v>67</v>
      </c>
      <c r="BC42" s="253"/>
      <c r="BD42" s="248"/>
    </row>
    <row r="43" spans="1:56" s="155" customFormat="1" ht="10.5" customHeight="1">
      <c r="A43" s="180"/>
      <c r="B43" s="181"/>
      <c r="C43" s="181"/>
      <c r="D43" s="181"/>
      <c r="E43" s="181"/>
      <c r="F43" s="181"/>
      <c r="G43" s="247" t="s">
        <v>17</v>
      </c>
      <c r="H43" s="113" t="str">
        <f ca="1">""&amp;VLOOKUP(4+10*A39,INDIRECT($BD$4),2,0)</f>
        <v>654</v>
      </c>
      <c r="I43" s="157"/>
      <c r="L43" s="158"/>
      <c r="R43" s="160"/>
      <c r="T43" s="180"/>
      <c r="U43" s="181"/>
      <c r="V43" s="181"/>
      <c r="W43" s="181"/>
      <c r="X43" s="181"/>
      <c r="Y43" s="181"/>
      <c r="Z43" s="247" t="s">
        <v>17</v>
      </c>
      <c r="AA43" s="113" t="str">
        <f ca="1">""&amp;VLOOKUP(4+10*T39,INDIRECT($BD$4),2,0)</f>
        <v>AJ3</v>
      </c>
      <c r="AB43" s="157"/>
      <c r="AE43" s="158"/>
      <c r="AK43" s="160"/>
      <c r="AM43" s="180"/>
      <c r="AN43" s="181"/>
      <c r="AO43" s="181"/>
      <c r="AP43" s="181"/>
      <c r="AQ43" s="181"/>
      <c r="AR43" s="181"/>
      <c r="AS43" s="247" t="s">
        <v>17</v>
      </c>
      <c r="AT43" s="113" t="str">
        <f ca="1">""&amp;VLOOKUP(4+10*AM39,INDIRECT($BD$4),2,0)</f>
        <v>7532</v>
      </c>
      <c r="AU43" s="157"/>
      <c r="AX43" s="158"/>
      <c r="BD43" s="160"/>
    </row>
    <row r="44" spans="1:56" s="155" customFormat="1" ht="10.5" customHeight="1">
      <c r="A44" s="159"/>
      <c r="I44" s="161"/>
      <c r="J44" s="157"/>
      <c r="K44" s="157"/>
      <c r="L44" s="158"/>
      <c r="R44" s="160"/>
      <c r="T44" s="159"/>
      <c r="AB44" s="161"/>
      <c r="AC44" s="157"/>
      <c r="AD44" s="157"/>
      <c r="AE44" s="158"/>
      <c r="AK44" s="160"/>
      <c r="AM44" s="159"/>
      <c r="AU44" s="161"/>
      <c r="AV44" s="157"/>
      <c r="AW44" s="157"/>
      <c r="AX44" s="158"/>
      <c r="BD44" s="160"/>
    </row>
    <row r="45" spans="1:56" s="155" customFormat="1" ht="10.5" customHeight="1">
      <c r="A45" s="252" t="s">
        <v>52</v>
      </c>
      <c r="B45" s="113" t="str">
        <f ca="1">""&amp;VLOOKUP(1+10*A39,INDIRECT($BD$4),5,0)</f>
        <v>K642</v>
      </c>
      <c r="C45" s="114"/>
      <c r="F45" s="113"/>
      <c r="H45" s="231"/>
      <c r="I45" s="336" t="s">
        <v>20</v>
      </c>
      <c r="J45" s="232"/>
      <c r="K45" s="233"/>
      <c r="L45" s="251" t="s">
        <v>52</v>
      </c>
      <c r="M45" s="113" t="str">
        <f ca="1">""&amp;VLOOKUP(1+10*A39,INDIRECT($BD$4),3,0)</f>
        <v>J103</v>
      </c>
      <c r="O45" s="114"/>
      <c r="P45" s="162"/>
      <c r="Q45" s="162"/>
      <c r="R45" s="163"/>
      <c r="T45" s="252" t="s">
        <v>52</v>
      </c>
      <c r="U45" s="113" t="str">
        <f ca="1">""&amp;VLOOKUP(1+10*T39,INDIRECT($BD$4),5,0)</f>
        <v>K83</v>
      </c>
      <c r="V45" s="114"/>
      <c r="Y45" s="113"/>
      <c r="AA45" s="231"/>
      <c r="AB45" s="336" t="s">
        <v>20</v>
      </c>
      <c r="AC45" s="232"/>
      <c r="AD45" s="233"/>
      <c r="AE45" s="251" t="s">
        <v>52</v>
      </c>
      <c r="AF45" s="113" t="str">
        <f ca="1">""&amp;VLOOKUP(1+10*T39,INDIRECT($BD$4),3,0)</f>
        <v>AJ1054</v>
      </c>
      <c r="AH45" s="114"/>
      <c r="AI45" s="162"/>
      <c r="AJ45" s="162"/>
      <c r="AK45" s="163"/>
      <c r="AM45" s="252" t="s">
        <v>52</v>
      </c>
      <c r="AN45" s="113" t="str">
        <f ca="1">""&amp;VLOOKUP(1+10*AM39,INDIRECT($BD$4),5,0)</f>
        <v>10642</v>
      </c>
      <c r="AO45" s="114"/>
      <c r="AR45" s="113"/>
      <c r="AT45" s="231"/>
      <c r="AU45" s="336" t="s">
        <v>20</v>
      </c>
      <c r="AV45" s="232"/>
      <c r="AW45" s="233"/>
      <c r="AX45" s="251" t="s">
        <v>52</v>
      </c>
      <c r="AY45" s="113" t="str">
        <f ca="1">""&amp;VLOOKUP(1+10*AM39,INDIRECT($BD$4),3,0)</f>
        <v>KQ853</v>
      </c>
      <c r="BA45" s="114"/>
      <c r="BB45" s="162"/>
      <c r="BC45" s="162"/>
      <c r="BD45" s="163"/>
    </row>
    <row r="46" spans="1:56" s="155" customFormat="1" ht="10.5" customHeight="1">
      <c r="A46" s="252" t="s">
        <v>15</v>
      </c>
      <c r="B46" s="113" t="str">
        <f ca="1">""&amp;VLOOKUP(2+10*A39,INDIRECT($BD$4),5,0)</f>
        <v>Q3</v>
      </c>
      <c r="C46" s="114"/>
      <c r="F46" s="113"/>
      <c r="H46" s="335" t="s">
        <v>23</v>
      </c>
      <c r="I46" s="337"/>
      <c r="J46" s="338" t="s">
        <v>22</v>
      </c>
      <c r="L46" s="251" t="s">
        <v>15</v>
      </c>
      <c r="M46" s="113" t="str">
        <f ca="1">""&amp;VLOOKUP(2+10*A39,INDIRECT($BD$4),3,0)</f>
        <v>KJ2</v>
      </c>
      <c r="O46" s="114"/>
      <c r="P46" s="162"/>
      <c r="Q46" s="162"/>
      <c r="R46" s="163"/>
      <c r="T46" s="252" t="s">
        <v>15</v>
      </c>
      <c r="U46" s="113" t="str">
        <f ca="1">""&amp;VLOOKUP(2+10*T39,INDIRECT($BD$4),5,0)</f>
        <v>--</v>
      </c>
      <c r="V46" s="114"/>
      <c r="Y46" s="113"/>
      <c r="AA46" s="335" t="s">
        <v>23</v>
      </c>
      <c r="AB46" s="337"/>
      <c r="AC46" s="338" t="s">
        <v>22</v>
      </c>
      <c r="AE46" s="251" t="s">
        <v>15</v>
      </c>
      <c r="AF46" s="113" t="str">
        <f ca="1">""&amp;VLOOKUP(2+10*T39,INDIRECT($BD$4),3,0)</f>
        <v>9652</v>
      </c>
      <c r="AH46" s="114"/>
      <c r="AI46" s="162"/>
      <c r="AJ46" s="162"/>
      <c r="AK46" s="163"/>
      <c r="AM46" s="252" t="s">
        <v>15</v>
      </c>
      <c r="AN46" s="113" t="str">
        <f ca="1">""&amp;VLOOKUP(2+10*AM39,INDIRECT($BD$4),5,0)</f>
        <v>42</v>
      </c>
      <c r="AO46" s="114"/>
      <c r="AR46" s="113"/>
      <c r="AT46" s="335" t="s">
        <v>23</v>
      </c>
      <c r="AU46" s="337"/>
      <c r="AV46" s="338" t="s">
        <v>22</v>
      </c>
      <c r="AX46" s="251" t="s">
        <v>15</v>
      </c>
      <c r="AY46" s="113" t="str">
        <f ca="1">""&amp;VLOOKUP(2+10*AM39,INDIRECT($BD$4),3,0)</f>
        <v>Q97</v>
      </c>
      <c r="BA46" s="114"/>
      <c r="BB46" s="162"/>
      <c r="BC46" s="162"/>
      <c r="BD46" s="163"/>
    </row>
    <row r="47" spans="1:56" s="155" customFormat="1" ht="10.5" customHeight="1">
      <c r="A47" s="252" t="s">
        <v>53</v>
      </c>
      <c r="B47" s="113" t="str">
        <f ca="1">""&amp;VLOOKUP(3+10*A39,INDIRECT($BD$4),5,0)</f>
        <v>A9</v>
      </c>
      <c r="C47" s="114"/>
      <c r="F47" s="113"/>
      <c r="H47" s="335"/>
      <c r="I47" s="339" t="s">
        <v>21</v>
      </c>
      <c r="J47" s="338"/>
      <c r="L47" s="251" t="s">
        <v>53</v>
      </c>
      <c r="M47" s="113" t="str">
        <f ca="1">""&amp;VLOOKUP(3+10*A39,INDIRECT($BD$4),3,0)</f>
        <v>754</v>
      </c>
      <c r="O47" s="114"/>
      <c r="P47" s="162"/>
      <c r="Q47" s="162"/>
      <c r="R47" s="163"/>
      <c r="T47" s="252" t="s">
        <v>53</v>
      </c>
      <c r="U47" s="113" t="str">
        <f ca="1">""&amp;VLOOKUP(3+10*T39,INDIRECT($BD$4),5,0)</f>
        <v>A10854</v>
      </c>
      <c r="V47" s="114"/>
      <c r="Y47" s="113"/>
      <c r="AA47" s="335"/>
      <c r="AB47" s="339" t="s">
        <v>21</v>
      </c>
      <c r="AC47" s="338"/>
      <c r="AE47" s="251" t="s">
        <v>53</v>
      </c>
      <c r="AF47" s="113" t="str">
        <f ca="1">""&amp;VLOOKUP(3+10*T39,INDIRECT($BD$4),3,0)</f>
        <v>KJ7</v>
      </c>
      <c r="AH47" s="114"/>
      <c r="AI47" s="162"/>
      <c r="AJ47" s="162"/>
      <c r="AK47" s="163"/>
      <c r="AM47" s="252" t="s">
        <v>53</v>
      </c>
      <c r="AN47" s="113" t="str">
        <f ca="1">""&amp;VLOOKUP(3+10*AM39,INDIRECT($BD$4),5,0)</f>
        <v>AQ7</v>
      </c>
      <c r="AO47" s="114"/>
      <c r="AR47" s="113"/>
      <c r="AT47" s="335"/>
      <c r="AU47" s="339" t="s">
        <v>21</v>
      </c>
      <c r="AV47" s="338"/>
      <c r="AX47" s="251" t="s">
        <v>53</v>
      </c>
      <c r="AY47" s="113" t="str">
        <f ca="1">""&amp;VLOOKUP(3+10*AM39,INDIRECT($BD$4),3,0)</f>
        <v>65</v>
      </c>
      <c r="BA47" s="114"/>
      <c r="BB47" s="162"/>
      <c r="BC47" s="162"/>
      <c r="BD47" s="163"/>
    </row>
    <row r="48" spans="1:56" s="155" customFormat="1" ht="10.5" customHeight="1">
      <c r="A48" s="252" t="s">
        <v>17</v>
      </c>
      <c r="B48" s="113" t="str">
        <f ca="1">""&amp;VLOOKUP(4+10*A39,INDIRECT($BD$4),5,0)</f>
        <v>J8732</v>
      </c>
      <c r="C48" s="114"/>
      <c r="F48" s="113"/>
      <c r="H48" s="234"/>
      <c r="I48" s="340"/>
      <c r="J48" s="235"/>
      <c r="K48" s="233"/>
      <c r="L48" s="251" t="s">
        <v>17</v>
      </c>
      <c r="M48" s="113" t="str">
        <f ca="1">""&amp;VLOOKUP(4+10*A39,INDIRECT($BD$4),3,0)</f>
        <v>KQ109</v>
      </c>
      <c r="O48" s="114"/>
      <c r="P48" s="162"/>
      <c r="Q48" s="162"/>
      <c r="R48" s="163"/>
      <c r="T48" s="252" t="s">
        <v>17</v>
      </c>
      <c r="U48" s="113" t="str">
        <f ca="1">""&amp;VLOOKUP(4+10*T39,INDIRECT($BD$4),5,0)</f>
        <v>K8765</v>
      </c>
      <c r="V48" s="114"/>
      <c r="Y48" s="113"/>
      <c r="AA48" s="234"/>
      <c r="AB48" s="340"/>
      <c r="AC48" s="235"/>
      <c r="AD48" s="233"/>
      <c r="AE48" s="251" t="s">
        <v>17</v>
      </c>
      <c r="AF48" s="113" t="str">
        <f ca="1">""&amp;VLOOKUP(4+10*T39,INDIRECT($BD$4),3,0)</f>
        <v>Q</v>
      </c>
      <c r="AH48" s="114"/>
      <c r="AI48" s="162"/>
      <c r="AJ48" s="162"/>
      <c r="AK48" s="163"/>
      <c r="AM48" s="252" t="s">
        <v>17</v>
      </c>
      <c r="AN48" s="113" t="str">
        <f ca="1">""&amp;VLOOKUP(4+10*AM39,INDIRECT($BD$4),5,0)</f>
        <v>KJ106</v>
      </c>
      <c r="AO48" s="114"/>
      <c r="AR48" s="113"/>
      <c r="AT48" s="234"/>
      <c r="AU48" s="340"/>
      <c r="AV48" s="235"/>
      <c r="AW48" s="233"/>
      <c r="AX48" s="251" t="s">
        <v>17</v>
      </c>
      <c r="AY48" s="113" t="str">
        <f ca="1">""&amp;VLOOKUP(4+10*AM39,INDIRECT($BD$4),3,0)</f>
        <v>Q98</v>
      </c>
      <c r="BA48" s="114"/>
      <c r="BB48" s="162"/>
      <c r="BC48" s="162"/>
      <c r="BD48" s="163"/>
    </row>
    <row r="49" spans="1:56" s="155" customFormat="1" ht="10.5" customHeight="1">
      <c r="A49" s="164"/>
      <c r="B49" s="162"/>
      <c r="C49" s="162"/>
      <c r="D49" s="162"/>
      <c r="E49" s="162"/>
      <c r="F49" s="162"/>
      <c r="G49" s="162"/>
      <c r="H49" s="162"/>
      <c r="I49" s="158"/>
      <c r="L49" s="161"/>
      <c r="M49" s="162"/>
      <c r="N49" s="162"/>
      <c r="O49" s="162"/>
      <c r="P49" s="162"/>
      <c r="Q49" s="162"/>
      <c r="R49" s="163"/>
      <c r="T49" s="164"/>
      <c r="U49" s="162"/>
      <c r="V49" s="162"/>
      <c r="W49" s="162"/>
      <c r="X49" s="162"/>
      <c r="Y49" s="162"/>
      <c r="Z49" s="162"/>
      <c r="AA49" s="162"/>
      <c r="AB49" s="158"/>
      <c r="AE49" s="161"/>
      <c r="AF49" s="162"/>
      <c r="AG49" s="162"/>
      <c r="AH49" s="162"/>
      <c r="AI49" s="162"/>
      <c r="AJ49" s="162"/>
      <c r="AK49" s="163"/>
      <c r="AM49" s="164"/>
      <c r="AN49" s="162"/>
      <c r="AO49" s="162"/>
      <c r="AP49" s="162"/>
      <c r="AQ49" s="162"/>
      <c r="AR49" s="162"/>
      <c r="AS49" s="162"/>
      <c r="AT49" s="162"/>
      <c r="AU49" s="158"/>
      <c r="AX49" s="161"/>
      <c r="AY49" s="162"/>
      <c r="AZ49" s="162"/>
      <c r="BA49" s="162"/>
      <c r="BB49" s="162"/>
      <c r="BC49" s="162"/>
      <c r="BD49" s="163"/>
    </row>
    <row r="50" spans="1:56" s="155" customFormat="1" ht="10.5" customHeight="1">
      <c r="A50" s="159"/>
      <c r="G50" s="251" t="s">
        <v>52</v>
      </c>
      <c r="H50" s="113" t="str">
        <f ca="1">""&amp;VLOOKUP(1+10*A39,INDIRECT($BD$4),4,0)</f>
        <v>87</v>
      </c>
      <c r="L50" s="158"/>
      <c r="M50" s="165"/>
      <c r="N50" s="166" t="s">
        <v>20</v>
      </c>
      <c r="O50" s="167" t="s">
        <v>52</v>
      </c>
      <c r="P50" s="167" t="s">
        <v>15</v>
      </c>
      <c r="Q50" s="167" t="s">
        <v>53</v>
      </c>
      <c r="R50" s="168" t="s">
        <v>17</v>
      </c>
      <c r="T50" s="159"/>
      <c r="Z50" s="251" t="s">
        <v>52</v>
      </c>
      <c r="AA50" s="113" t="str">
        <f ca="1">""&amp;VLOOKUP(1+10*T39,INDIRECT($BD$4),4,0)</f>
        <v>9</v>
      </c>
      <c r="AE50" s="158"/>
      <c r="AF50" s="165"/>
      <c r="AG50" s="166" t="s">
        <v>20</v>
      </c>
      <c r="AH50" s="167" t="s">
        <v>52</v>
      </c>
      <c r="AI50" s="167" t="s">
        <v>15</v>
      </c>
      <c r="AJ50" s="167" t="s">
        <v>53</v>
      </c>
      <c r="AK50" s="168" t="s">
        <v>17</v>
      </c>
      <c r="AM50" s="159"/>
      <c r="AS50" s="251" t="s">
        <v>52</v>
      </c>
      <c r="AT50" s="113" t="str">
        <f ca="1">""&amp;VLOOKUP(1+10*AM39,INDIRECT($BD$4),4,0)</f>
        <v>7</v>
      </c>
      <c r="AX50" s="158"/>
      <c r="AY50" s="165"/>
      <c r="AZ50" s="166" t="s">
        <v>20</v>
      </c>
      <c r="BA50" s="167" t="s">
        <v>52</v>
      </c>
      <c r="BB50" s="167" t="s">
        <v>15</v>
      </c>
      <c r="BC50" s="167" t="s">
        <v>53</v>
      </c>
      <c r="BD50" s="168" t="s">
        <v>17</v>
      </c>
    </row>
    <row r="51" spans="1:56" s="155" customFormat="1" ht="10.5" customHeight="1">
      <c r="A51" s="159"/>
      <c r="G51" s="251" t="s">
        <v>15</v>
      </c>
      <c r="H51" s="113" t="str">
        <f ca="1">""&amp;VLOOKUP(2+10*A39,INDIRECT($BD$4),4,0)</f>
        <v>A9654</v>
      </c>
      <c r="L51" s="158"/>
      <c r="M51" s="249" t="s">
        <v>20</v>
      </c>
      <c r="N51" s="171" t="str">
        <f ca="1">CHOOSE(FIND(MID(VLOOKUP(5+10*A39,INDIRECT($BD$4),2,0),1,1),"0123456789ABCD"),"-","-","-","-","-","-","-","1","2","3","4","5","6","7")</f>
        <v>2</v>
      </c>
      <c r="O51" s="171" t="str">
        <f ca="1">CHOOSE(FIND(MID(VLOOKUP(5+10*A39,INDIRECT($BD$4),2,0),2,1),"0123456789ABCD"),"-","-","-","-","-","-","-","1","2","3","4","5","6","7")</f>
        <v>-</v>
      </c>
      <c r="P51" s="171" t="str">
        <f ca="1">CHOOSE(FIND(MID(VLOOKUP(5+10*A39,INDIRECT($BD$4),2,0),3,1),"0123456789ABCD"),"-","-","-","-","-","-","-","1","2","3","4","5","6","7")</f>
        <v>4</v>
      </c>
      <c r="Q51" s="171" t="str">
        <f ca="1">CHOOSE(FIND(MID(VLOOKUP(5+10*A39,INDIRECT($BD$4),2,0),4,1),"0123456789ABCD"),"-","-","-","-","-","-","-","1","2","3","4","5","6","7")</f>
        <v>4</v>
      </c>
      <c r="R51" s="172" t="str">
        <f ca="1">CHOOSE(FIND(MID(VLOOKUP(5+10*A39,INDIRECT($BD$4),2,0),5,1),"0123456789ABCD"),"-","-","-","-","-","-","-","1","2","3","4","5","6","7")</f>
        <v>-</v>
      </c>
      <c r="T51" s="159"/>
      <c r="Z51" s="251" t="s">
        <v>15</v>
      </c>
      <c r="AA51" s="113" t="str">
        <f ca="1">""&amp;VLOOKUP(2+10*T39,INDIRECT($BD$4),4,0)</f>
        <v>AKQJ1073</v>
      </c>
      <c r="AE51" s="158"/>
      <c r="AF51" s="249" t="s">
        <v>20</v>
      </c>
      <c r="AG51" s="171" t="str">
        <f ca="1">CHOOSE(FIND(MID(VLOOKUP(5+10*T39,INDIRECT($BD$4),2,0),1,1),"0123456789ABCD"),"-","-","-","-","-","-","-","1","2","3","4","5","6","7")</f>
        <v>-</v>
      </c>
      <c r="AH51" s="171" t="str">
        <f ca="1">CHOOSE(FIND(MID(VLOOKUP(5+10*T39,INDIRECT($BD$4),2,0),2,1),"0123456789ABCD"),"-","-","-","-","-","-","-","1","2","3","4","5","6","7")</f>
        <v>-</v>
      </c>
      <c r="AI51" s="171" t="str">
        <f ca="1">CHOOSE(FIND(MID(VLOOKUP(5+10*T39,INDIRECT($BD$4),2,0),3,1),"0123456789ABCD"),"-","-","-","-","-","-","-","1","2","3","4","5","6","7")</f>
        <v>4</v>
      </c>
      <c r="AJ51" s="171" t="str">
        <f ca="1">CHOOSE(FIND(MID(VLOOKUP(5+10*T39,INDIRECT($BD$4),2,0),4,1),"0123456789ABCD"),"-","-","-","-","-","-","-","1","2","3","4","5","6","7")</f>
        <v>-</v>
      </c>
      <c r="AK51" s="172" t="str">
        <f ca="1">CHOOSE(FIND(MID(VLOOKUP(5+10*T39,INDIRECT($BD$4),2,0),5,1),"0123456789ABCD"),"-","-","-","-","-","-","-","1","2","3","4","5","6","7")</f>
        <v>-</v>
      </c>
      <c r="AM51" s="159"/>
      <c r="AS51" s="251" t="s">
        <v>15</v>
      </c>
      <c r="AT51" s="113" t="str">
        <f ca="1">""&amp;VLOOKUP(2+10*AM39,INDIRECT($BD$4),4,0)</f>
        <v>J10865</v>
      </c>
      <c r="AX51" s="158"/>
      <c r="AY51" s="249" t="s">
        <v>20</v>
      </c>
      <c r="AZ51" s="171" t="str">
        <f ca="1">CHOOSE(FIND(MID(VLOOKUP(5+10*AM39,INDIRECT($BD$4),2,0),1,1),"0123456789ABCD"),"-","-","-","-","-","-","-","1","2","3","4","5","6","7")</f>
        <v>-</v>
      </c>
      <c r="BA51" s="171" t="str">
        <f ca="1">CHOOSE(FIND(MID(VLOOKUP(5+10*AM39,INDIRECT($BD$4),2,0),2,1),"0123456789ABCD"),"-","-","-","-","-","-","-","1","2","3","4","5","6","7")</f>
        <v>-</v>
      </c>
      <c r="BB51" s="171" t="str">
        <f ca="1">CHOOSE(FIND(MID(VLOOKUP(5+10*AM39,INDIRECT($BD$4),2,0),3,1),"0123456789ABCD"),"-","-","-","-","-","-","-","1","2","3","4","5","6","7")</f>
        <v>3</v>
      </c>
      <c r="BC51" s="171" t="str">
        <f ca="1">CHOOSE(FIND(MID(VLOOKUP(5+10*AM39,INDIRECT($BD$4),2,0),4,1),"0123456789ABCD"),"-","-","-","-","-","-","-","1","2","3","4","5","6","7")</f>
        <v>3</v>
      </c>
      <c r="BD51" s="172" t="str">
        <f ca="1">CHOOSE(FIND(MID(VLOOKUP(5+10*AM39,INDIRECT($BD$4),2,0),5,1),"0123456789ABCD"),"-","-","-","-","-","-","-","1","2","3","4","5","6","7")</f>
        <v>-</v>
      </c>
    </row>
    <row r="52" spans="1:56" s="155" customFormat="1" ht="10.5" customHeight="1">
      <c r="A52" s="169" t="s">
        <v>56</v>
      </c>
      <c r="G52" s="251" t="s">
        <v>53</v>
      </c>
      <c r="H52" s="113" t="str">
        <f ca="1">""&amp;VLOOKUP(3+10*A39,INDIRECT($BD$4),4,0)</f>
        <v>KQJ106</v>
      </c>
      <c r="L52" s="158"/>
      <c r="M52" s="249" t="s">
        <v>21</v>
      </c>
      <c r="N52" s="171" t="str">
        <f ca="1">CHOOSE(FIND(MID(VLOOKUP(5+10*A39,INDIRECT($BD$4),4,0),1,1),"0123456789ABCD"),"-","-","-","-","-","-","-","1","2","3","4","5","6","7")</f>
        <v>2</v>
      </c>
      <c r="O52" s="171" t="str">
        <f ca="1">CHOOSE(FIND(MID(VLOOKUP(5+10*A39,INDIRECT($BD$4),4,0),2,1),"0123456789ABCD"),"-","-","-","-","-","-","-","1","2","3","4","5","6","7")</f>
        <v>-</v>
      </c>
      <c r="P52" s="171" t="str">
        <f ca="1">CHOOSE(FIND(MID(VLOOKUP(5+10*A39,INDIRECT($BD$4),4,0),3,1),"0123456789ABCD"),"-","-","-","-","-","-","-","1","2","3","4","5","6","7")</f>
        <v>4</v>
      </c>
      <c r="Q52" s="171" t="str">
        <f ca="1">CHOOSE(FIND(MID(VLOOKUP(5+10*A39,INDIRECT($BD$4),4,0),4,1),"0123456789ABCD"),"-","-","-","-","-","-","-","1","2","3","4","5","6","7")</f>
        <v>4</v>
      </c>
      <c r="R52" s="172" t="str">
        <f ca="1">CHOOSE(FIND(MID(VLOOKUP(5+10*A39,INDIRECT($BD$4),4,0),5,1),"0123456789ABCD"),"-","-","-","-","-","-","-","1","2","3","4","5","6","7")</f>
        <v>-</v>
      </c>
      <c r="T52" s="169" t="s">
        <v>56</v>
      </c>
      <c r="Z52" s="251" t="s">
        <v>53</v>
      </c>
      <c r="AA52" s="113" t="str">
        <f ca="1">""&amp;VLOOKUP(3+10*T39,INDIRECT($BD$4),4,0)</f>
        <v>6</v>
      </c>
      <c r="AE52" s="158"/>
      <c r="AF52" s="249" t="s">
        <v>21</v>
      </c>
      <c r="AG52" s="171" t="str">
        <f ca="1">CHOOSE(FIND(MID(VLOOKUP(5+10*T39,INDIRECT($BD$4),4,0),1,1),"0123456789ABCD"),"-","-","-","-","-","-","-","1","2","3","4","5","6","7")</f>
        <v>-</v>
      </c>
      <c r="AH52" s="171" t="str">
        <f ca="1">CHOOSE(FIND(MID(VLOOKUP(5+10*T39,INDIRECT($BD$4),4,0),2,1),"0123456789ABCD"),"-","-","-","-","-","-","-","1","2","3","4","5","6","7")</f>
        <v>-</v>
      </c>
      <c r="AI52" s="171" t="str">
        <f ca="1">CHOOSE(FIND(MID(VLOOKUP(5+10*T39,INDIRECT($BD$4),4,0),3,1),"0123456789ABCD"),"-","-","-","-","-","-","-","1","2","3","4","5","6","7")</f>
        <v>4</v>
      </c>
      <c r="AJ52" s="171" t="str">
        <f ca="1">CHOOSE(FIND(MID(VLOOKUP(5+10*T39,INDIRECT($BD$4),4,0),4,1),"0123456789ABCD"),"-","-","-","-","-","-","-","1","2","3","4","5","6","7")</f>
        <v>-</v>
      </c>
      <c r="AK52" s="172" t="str">
        <f ca="1">CHOOSE(FIND(MID(VLOOKUP(5+10*T39,INDIRECT($BD$4),4,0),5,1),"0123456789ABCD"),"-","-","-","-","-","-","-","1","2","3","4","5","6","7")</f>
        <v>-</v>
      </c>
      <c r="AM52" s="169" t="s">
        <v>56</v>
      </c>
      <c r="AS52" s="251" t="s">
        <v>53</v>
      </c>
      <c r="AT52" s="113" t="str">
        <f ca="1">""&amp;VLOOKUP(3+10*AM39,INDIRECT($BD$4),4,0)</f>
        <v>KJ1042</v>
      </c>
      <c r="AX52" s="158"/>
      <c r="AY52" s="249" t="s">
        <v>21</v>
      </c>
      <c r="AZ52" s="171" t="str">
        <f ca="1">CHOOSE(FIND(MID(VLOOKUP(5+10*AM39,INDIRECT($BD$4),4,0),1,1),"0123456789ABCD"),"-","-","-","-","-","-","-","1","2","3","4","5","6","7")</f>
        <v>-</v>
      </c>
      <c r="BA52" s="171" t="str">
        <f ca="1">CHOOSE(FIND(MID(VLOOKUP(5+10*AM39,INDIRECT($BD$4),4,0),2,1),"0123456789ABCD"),"-","-","-","-","-","-","-","1","2","3","4","5","6","7")</f>
        <v>-</v>
      </c>
      <c r="BB52" s="171" t="str">
        <f ca="1">CHOOSE(FIND(MID(VLOOKUP(5+10*AM39,INDIRECT($BD$4),4,0),3,1),"0123456789ABCD"),"-","-","-","-","-","-","-","1","2","3","4","5","6","7")</f>
        <v>3</v>
      </c>
      <c r="BC52" s="171" t="str">
        <f ca="1">CHOOSE(FIND(MID(VLOOKUP(5+10*AM39,INDIRECT($BD$4),4,0),4,1),"0123456789ABCD"),"-","-","-","-","-","-","-","1","2","3","4","5","6","7")</f>
        <v>3</v>
      </c>
      <c r="BD52" s="172" t="str">
        <f ca="1">CHOOSE(FIND(MID(VLOOKUP(5+10*AM39,INDIRECT($BD$4),4,0),5,1),"0123456789ABCD"),"-","-","-","-","-","-","-","1","2","3","4","5","6","7")</f>
        <v>-</v>
      </c>
    </row>
    <row r="53" spans="1:56" s="155" customFormat="1" ht="10.5" customHeight="1">
      <c r="A53" s="182" t="str">
        <f ca="1">" "&amp;MID(VLOOKUP(6+10*A39,INDIRECT($BD$4),2,0),1,1)&amp;CHOOSE(FIND(MID(VLOOKUP(6+10*A39,INDIRECT($BD$4),2,0),2,1),"SHDCN"),"♠","♥","♦","♣","NT")&amp;IF(VLOOKUP(6+10*A39,INDIRECT($BD$4),3,0)="d","*","")&amp;" "&amp;VLOOKUP(6+10*A39,INDIRECT($BD$4),4,0)&amp;", "&amp;IF(VLOOKUP(6+10*A39,INDIRECT($BD$4),5,0)&gt;0,"+"&amp;VLOOKUP(6+10*A39,INDIRECT($BD$4),5,0),VLOOKUP(6+10*A39,INDIRECT($BD$4),5,0))</f>
        <v> 4♥ S, +620</v>
      </c>
      <c r="G53" s="251" t="s">
        <v>17</v>
      </c>
      <c r="H53" s="113" t="str">
        <f ca="1">""&amp;VLOOKUP(4+10*A39,INDIRECT($BD$4),4,0)</f>
        <v>A</v>
      </c>
      <c r="L53" s="158"/>
      <c r="M53" s="249" t="s">
        <v>22</v>
      </c>
      <c r="N53" s="171" t="str">
        <f ca="1">CHOOSE(FIND(MID(VLOOKUP(5+10*A39,INDIRECT($BD$4),3,0),1,1),"0123456789ABCD"),"-","-","-","-","-","-","-","1","2","3","4","5","6","7")</f>
        <v>-</v>
      </c>
      <c r="O53" s="171" t="str">
        <f ca="1">CHOOSE(FIND(MID(VLOOKUP(5+10*A39,INDIRECT($BD$4),3,0),2,1),"0123456789ABCD"),"-","-","-","-","-","-","-","1","2","3","4","5","6","7")</f>
        <v>-</v>
      </c>
      <c r="P53" s="171" t="str">
        <f ca="1">CHOOSE(FIND(MID(VLOOKUP(5+10*A39,INDIRECT($BD$4),3,0),3,1),"0123456789ABCD"),"-","-","-","-","-","-","-","1","2","3","4","5","6","7")</f>
        <v>-</v>
      </c>
      <c r="Q53" s="171" t="str">
        <f ca="1">CHOOSE(FIND(MID(VLOOKUP(5+10*A39,INDIRECT($BD$4),3,0),4,1),"0123456789ABCD"),"-","-","-","-","-","-","-","1","2","3","4","5","6","7")</f>
        <v>-</v>
      </c>
      <c r="R53" s="172" t="str">
        <f ca="1">CHOOSE(FIND(MID(VLOOKUP(5+10*A39,INDIRECT($BD$4),3,0),5,1),"0123456789ABCD"),"-","-","-","-","-","-","-","1","2","3","4","5","6","7")</f>
        <v>2</v>
      </c>
      <c r="T53" s="182" t="str">
        <f ca="1">" "&amp;MID(VLOOKUP(6+10*T39,INDIRECT($BD$4),2,0),1,1)&amp;CHOOSE(FIND(MID(VLOOKUP(6+10*T39,INDIRECT($BD$4),2,0),2,1),"SHDCN"),"♠","♥","♦","♣","NT")&amp;IF(VLOOKUP(6+10*T39,INDIRECT($BD$4),3,0)="d","*","")&amp;" "&amp;VLOOKUP(6+10*T39,INDIRECT($BD$4),4,0)&amp;", "&amp;IF(VLOOKUP(6+10*T39,INDIRECT($BD$4),5,0)&gt;0,"+"&amp;VLOOKUP(6+10*T39,INDIRECT($BD$4),5,0),VLOOKUP(6+10*T39,INDIRECT($BD$4),5,0))</f>
        <v> 6♥* S, -300</v>
      </c>
      <c r="Z53" s="251" t="s">
        <v>17</v>
      </c>
      <c r="AA53" s="113" t="str">
        <f ca="1">""&amp;VLOOKUP(4+10*T39,INDIRECT($BD$4),4,0)</f>
        <v>10942</v>
      </c>
      <c r="AE53" s="158"/>
      <c r="AF53" s="249" t="s">
        <v>22</v>
      </c>
      <c r="AG53" s="171" t="str">
        <f ca="1">CHOOSE(FIND(MID(VLOOKUP(5+10*T39,INDIRECT($BD$4),3,0),1,1),"0123456789ABCD"),"-","-","-","-","-","-","-","1","2","3","4","5","6","7")</f>
        <v>-</v>
      </c>
      <c r="AH53" s="171" t="str">
        <f ca="1">CHOOSE(FIND(MID(VLOOKUP(5+10*T39,INDIRECT($BD$4),3,0),2,1),"0123456789ABCD"),"-","-","-","-","-","-","-","1","2","3","4","5","6","7")</f>
        <v>5</v>
      </c>
      <c r="AI53" s="171" t="str">
        <f ca="1">CHOOSE(FIND(MID(VLOOKUP(5+10*T39,INDIRECT($BD$4),3,0),3,1),"0123456789ABCD"),"-","-","-","-","-","-","-","1","2","3","4","5","6","7")</f>
        <v>-</v>
      </c>
      <c r="AJ53" s="171" t="str">
        <f ca="1">CHOOSE(FIND(MID(VLOOKUP(5+10*T39,INDIRECT($BD$4),3,0),4,1),"0123456789ABCD"),"-","-","-","-","-","-","-","1","2","3","4","5","6","7")</f>
        <v>5</v>
      </c>
      <c r="AK53" s="172" t="str">
        <f ca="1">CHOOSE(FIND(MID(VLOOKUP(5+10*T39,INDIRECT($BD$4),3,0),5,1),"0123456789ABCD"),"-","-","-","-","-","-","-","1","2","3","4","5","6","7")</f>
        <v>1</v>
      </c>
      <c r="AM53" s="182" t="str">
        <f ca="1">" "&amp;MID(VLOOKUP(6+10*AM39,INDIRECT($BD$4),2,0),1,1)&amp;CHOOSE(FIND(MID(VLOOKUP(6+10*AM39,INDIRECT($BD$4),2,0),2,1),"SHDCN"),"♠","♥","♦","♣","NT")&amp;IF(VLOOKUP(6+10*AM39,INDIRECT($BD$4),3,0)="d","*","")&amp;" "&amp;VLOOKUP(6+10*AM39,INDIRECT($BD$4),4,0)&amp;", "&amp;IF(VLOOKUP(6+10*AM39,INDIRECT($BD$4),5,0)&gt;0,"+"&amp;VLOOKUP(6+10*AM39,INDIRECT($BD$4),5,0),VLOOKUP(6+10*AM39,INDIRECT($BD$4),5,0))</f>
        <v> 4♦* S, -100</v>
      </c>
      <c r="AS53" s="251" t="s">
        <v>17</v>
      </c>
      <c r="AT53" s="113" t="str">
        <f ca="1">""&amp;VLOOKUP(4+10*AM39,INDIRECT($BD$4),4,0)</f>
        <v>A4</v>
      </c>
      <c r="AX53" s="158"/>
      <c r="AY53" s="249" t="s">
        <v>22</v>
      </c>
      <c r="AZ53" s="171" t="str">
        <f ca="1">CHOOSE(FIND(MID(VLOOKUP(5+10*AM39,INDIRECT($BD$4),3,0),1,1),"0123456789ABCD"),"-","-","-","-","-","-","-","1","2","3","4","5","6","7")</f>
        <v>1</v>
      </c>
      <c r="BA53" s="171" t="str">
        <f ca="1">CHOOSE(FIND(MID(VLOOKUP(5+10*AM39,INDIRECT($BD$4),3,0),2,1),"0123456789ABCD"),"-","-","-","-","-","-","-","1","2","3","4","5","6","7")</f>
        <v>3</v>
      </c>
      <c r="BB53" s="171" t="str">
        <f ca="1">CHOOSE(FIND(MID(VLOOKUP(5+10*AM39,INDIRECT($BD$4),3,0),3,1),"0123456789ABCD"),"-","-","-","-","-","-","-","1","2","3","4","5","6","7")</f>
        <v>-</v>
      </c>
      <c r="BC53" s="171" t="str">
        <f ca="1">CHOOSE(FIND(MID(VLOOKUP(5+10*AM39,INDIRECT($BD$4),3,0),4,1),"0123456789ABCD"),"-","-","-","-","-","-","-","1","2","3","4","5","6","7")</f>
        <v>-</v>
      </c>
      <c r="BD53" s="172" t="str">
        <f ca="1">CHOOSE(FIND(MID(VLOOKUP(5+10*AM39,INDIRECT($BD$4),3,0),5,1),"0123456789ABCD"),"-","-","-","-","-","-","-","1","2","3","4","5","6","7")</f>
        <v>2</v>
      </c>
    </row>
    <row r="54" spans="1:56" s="155" customFormat="1" ht="10.5" customHeight="1">
      <c r="A54" s="156"/>
      <c r="B54" s="173"/>
      <c r="C54" s="173"/>
      <c r="D54" s="173"/>
      <c r="E54" s="173"/>
      <c r="F54" s="173"/>
      <c r="G54" s="173"/>
      <c r="H54" s="173"/>
      <c r="I54" s="174"/>
      <c r="J54" s="175"/>
      <c r="K54" s="175"/>
      <c r="L54" s="176"/>
      <c r="M54" s="250" t="s">
        <v>23</v>
      </c>
      <c r="N54" s="177" t="str">
        <f ca="1">CHOOSE(FIND(MID(VLOOKUP(5+10*A39,INDIRECT($BD$4),5,0),1,1),"0123456789ABCD"),"-","-","-","-","-","-","-","1","2","3","4","5","6","7")</f>
        <v>-</v>
      </c>
      <c r="O54" s="177" t="str">
        <f ca="1">CHOOSE(FIND(MID(VLOOKUP(5+10*A39,INDIRECT($BD$4),5,0),2,1),"0123456789ABCD"),"-","-","-","-","-","-","-","1","2","3","4","5","6","7")</f>
        <v>-</v>
      </c>
      <c r="P54" s="177" t="str">
        <f ca="1">CHOOSE(FIND(MID(VLOOKUP(5+10*A39,INDIRECT($BD$4),5,0),3,1),"0123456789ABCD"),"-","-","-","-","-","-","-","1","2","3","4","5","6","7")</f>
        <v>-</v>
      </c>
      <c r="Q54" s="177" t="str">
        <f ca="1">CHOOSE(FIND(MID(VLOOKUP(5+10*A39,INDIRECT($BD$4),5,0),4,1),"0123456789ABCD"),"-","-","-","-","-","-","-","1","2","3","4","5","6","7")</f>
        <v>-</v>
      </c>
      <c r="R54" s="178" t="str">
        <f ca="1">CHOOSE(FIND(MID(VLOOKUP(5+10*A39,INDIRECT($BD$4),5,0),5,1),"0123456789ABCD"),"-","-","-","-","-","-","-","1","2","3","4","5","6","7")</f>
        <v>2</v>
      </c>
      <c r="T54" s="156"/>
      <c r="U54" s="173"/>
      <c r="V54" s="173"/>
      <c r="W54" s="173"/>
      <c r="X54" s="173"/>
      <c r="Y54" s="173"/>
      <c r="Z54" s="173"/>
      <c r="AA54" s="173"/>
      <c r="AB54" s="174"/>
      <c r="AC54" s="175"/>
      <c r="AD54" s="175"/>
      <c r="AE54" s="176"/>
      <c r="AF54" s="250" t="s">
        <v>23</v>
      </c>
      <c r="AG54" s="177" t="str">
        <f ca="1">CHOOSE(FIND(MID(VLOOKUP(5+10*T39,INDIRECT($BD$4),5,0),1,1),"0123456789ABCD"),"-","-","-","-","-","-","-","1","2","3","4","5","6","7")</f>
        <v>-</v>
      </c>
      <c r="AH54" s="177" t="str">
        <f ca="1">CHOOSE(FIND(MID(VLOOKUP(5+10*T39,INDIRECT($BD$4),5,0),2,1),"0123456789ABCD"),"-","-","-","-","-","-","-","1","2","3","4","5","6","7")</f>
        <v>5</v>
      </c>
      <c r="AI54" s="177" t="str">
        <f ca="1">CHOOSE(FIND(MID(VLOOKUP(5+10*T39,INDIRECT($BD$4),5,0),3,1),"0123456789ABCD"),"-","-","-","-","-","-","-","1","2","3","4","5","6","7")</f>
        <v>-</v>
      </c>
      <c r="AJ54" s="177" t="str">
        <f ca="1">CHOOSE(FIND(MID(VLOOKUP(5+10*T39,INDIRECT($BD$4),5,0),4,1),"0123456789ABCD"),"-","-","-","-","-","-","-","1","2","3","4","5","6","7")</f>
        <v>5</v>
      </c>
      <c r="AK54" s="178" t="str">
        <f ca="1">CHOOSE(FIND(MID(VLOOKUP(5+10*T39,INDIRECT($BD$4),5,0),5,1),"0123456789ABCD"),"-","-","-","-","-","-","-","1","2","3","4","5","6","7")</f>
        <v>1</v>
      </c>
      <c r="AM54" s="156"/>
      <c r="AN54" s="173"/>
      <c r="AO54" s="173"/>
      <c r="AP54" s="173"/>
      <c r="AQ54" s="173"/>
      <c r="AR54" s="173"/>
      <c r="AS54" s="173"/>
      <c r="AT54" s="173"/>
      <c r="AU54" s="174"/>
      <c r="AV54" s="175"/>
      <c r="AW54" s="175"/>
      <c r="AX54" s="176"/>
      <c r="AY54" s="250" t="s">
        <v>23</v>
      </c>
      <c r="AZ54" s="177" t="str">
        <f ca="1">CHOOSE(FIND(MID(VLOOKUP(5+10*AM39,INDIRECT($BD$4),5,0),1,1),"0123456789ABCD"),"-","-","-","-","-","-","-","1","2","3","4","5","6","7")</f>
        <v>1</v>
      </c>
      <c r="BA54" s="177" t="str">
        <f ca="1">CHOOSE(FIND(MID(VLOOKUP(5+10*AM39,INDIRECT($BD$4),5,0),2,1),"0123456789ABCD"),"-","-","-","-","-","-","-","1","2","3","4","5","6","7")</f>
        <v>3</v>
      </c>
      <c r="BB54" s="177" t="str">
        <f ca="1">CHOOSE(FIND(MID(VLOOKUP(5+10*AM39,INDIRECT($BD$4),5,0),3,1),"0123456789ABCD"),"-","-","-","-","-","-","-","1","2","3","4","5","6","7")</f>
        <v>-</v>
      </c>
      <c r="BC54" s="177" t="str">
        <f ca="1">CHOOSE(FIND(MID(VLOOKUP(5+10*AM39,INDIRECT($BD$4),5,0),4,1),"0123456789ABCD"),"-","-","-","-","-","-","-","1","2","3","4","5","6","7")</f>
        <v>-</v>
      </c>
      <c r="BD54" s="178" t="str">
        <f ca="1">CHOOSE(FIND(MID(VLOOKUP(5+10*AM39,INDIRECT($BD$4),5,0),5,1),"0123456789ABCD"),"-","-","-","-","-","-","-","1","2","3","4","5","6","7")</f>
        <v>2</v>
      </c>
    </row>
    <row r="55" ht="6.75" customHeight="1"/>
    <row r="56" spans="1:56" s="155" customFormat="1" ht="10.5" customHeight="1">
      <c r="A56" s="343">
        <f>1+AM39</f>
        <v>10</v>
      </c>
      <c r="B56" s="344"/>
      <c r="C56" s="344"/>
      <c r="D56" s="344"/>
      <c r="E56" s="345"/>
      <c r="F56" s="238"/>
      <c r="G56" s="238"/>
      <c r="H56" s="238"/>
      <c r="I56" s="152"/>
      <c r="J56" s="152"/>
      <c r="K56" s="152"/>
      <c r="L56" s="153"/>
      <c r="M56" s="254" t="s">
        <v>68</v>
      </c>
      <c r="N56" s="342" t="str">
        <f>""&amp;IF(ISNUMBER(FIND("A",H57)),4,0)+IF(ISNUMBER(FIND("K",H57)),3,0)+IF(ISNUMBER(FIND("Q",H57)),2,0)+IF(ISNUMBER(FIND("J",H57)),1,0)+IF(ISNUMBER(FIND("A",H58)),4,0)+IF(ISNUMBER(FIND("K",H58)),3,0)+IF(ISNUMBER(FIND("Q",H58)),2,0)+IF(ISNUMBER(FIND("J",H58)),1,0)+IF(ISNUMBER(FIND("A",H59)),4,0)+IF(ISNUMBER(FIND("K",H59)),3,0)+IF(ISNUMBER(FIND("Q",H59)),2,0)+IF(ISNUMBER(FIND("J",H59)),1,0)+IF(ISNUMBER(FIND("A",H60)),4,0)+IF(ISNUMBER(FIND("K",H60)),3,0)+IF(ISNUMBER(FIND("Q",H60)),2,0)+IF(ISNUMBER(FIND("J",H60)),1,0)</f>
        <v>12</v>
      </c>
      <c r="O56" s="342"/>
      <c r="P56" s="255" t="s">
        <v>67</v>
      </c>
      <c r="Q56" s="152"/>
      <c r="R56" s="154"/>
      <c r="T56" s="343">
        <f>1+A56</f>
        <v>11</v>
      </c>
      <c r="U56" s="344"/>
      <c r="V56" s="344"/>
      <c r="W56" s="344"/>
      <c r="X56" s="345"/>
      <c r="Y56" s="238"/>
      <c r="Z56" s="238"/>
      <c r="AA56" s="238"/>
      <c r="AB56" s="152"/>
      <c r="AC56" s="152"/>
      <c r="AD56" s="152"/>
      <c r="AE56" s="153"/>
      <c r="AF56" s="254" t="s">
        <v>68</v>
      </c>
      <c r="AG56" s="342" t="str">
        <f>""&amp;IF(ISNUMBER(FIND("A",AA57)),4,0)+IF(ISNUMBER(FIND("K",AA57)),3,0)+IF(ISNUMBER(FIND("Q",AA57)),2,0)+IF(ISNUMBER(FIND("J",AA57)),1,0)+IF(ISNUMBER(FIND("A",AA58)),4,0)+IF(ISNUMBER(FIND("K",AA58)),3,0)+IF(ISNUMBER(FIND("Q",AA58)),2,0)+IF(ISNUMBER(FIND("J",AA58)),1,0)+IF(ISNUMBER(FIND("A",AA59)),4,0)+IF(ISNUMBER(FIND("K",AA59)),3,0)+IF(ISNUMBER(FIND("Q",AA59)),2,0)+IF(ISNUMBER(FIND("J",AA59)),1,0)+IF(ISNUMBER(FIND("A",AA60)),4,0)+IF(ISNUMBER(FIND("K",AA60)),3,0)+IF(ISNUMBER(FIND("Q",AA60)),2,0)+IF(ISNUMBER(FIND("J",AA60)),1,0)</f>
        <v>5</v>
      </c>
      <c r="AH56" s="342"/>
      <c r="AI56" s="255" t="s">
        <v>67</v>
      </c>
      <c r="AJ56" s="152"/>
      <c r="AK56" s="154"/>
      <c r="AM56" s="343">
        <f>1+T56</f>
        <v>12</v>
      </c>
      <c r="AN56" s="344"/>
      <c r="AO56" s="344"/>
      <c r="AP56" s="344"/>
      <c r="AQ56" s="345"/>
      <c r="AR56" s="238"/>
      <c r="AS56" s="238"/>
      <c r="AT56" s="238"/>
      <c r="AU56" s="152"/>
      <c r="AV56" s="152"/>
      <c r="AW56" s="152"/>
      <c r="AX56" s="153"/>
      <c r="AY56" s="254" t="s">
        <v>68</v>
      </c>
      <c r="AZ56" s="342" t="str">
        <f>""&amp;IF(ISNUMBER(FIND("A",AT57)),4,0)+IF(ISNUMBER(FIND("K",AT57)),3,0)+IF(ISNUMBER(FIND("Q",AT57)),2,0)+IF(ISNUMBER(FIND("J",AT57)),1,0)+IF(ISNUMBER(FIND("A",AT58)),4,0)+IF(ISNUMBER(FIND("K",AT58)),3,0)+IF(ISNUMBER(FIND("Q",AT58)),2,0)+IF(ISNUMBER(FIND("J",AT58)),1,0)+IF(ISNUMBER(FIND("A",AT59)),4,0)+IF(ISNUMBER(FIND("K",AT59)),3,0)+IF(ISNUMBER(FIND("Q",AT59)),2,0)+IF(ISNUMBER(FIND("J",AT59)),1,0)+IF(ISNUMBER(FIND("A",AT60)),4,0)+IF(ISNUMBER(FIND("K",AT60)),3,0)+IF(ISNUMBER(FIND("Q",AT60)),2,0)+IF(ISNUMBER(FIND("J",AT60)),1,0)</f>
        <v>15</v>
      </c>
      <c r="BA56" s="342"/>
      <c r="BB56" s="255" t="s">
        <v>67</v>
      </c>
      <c r="BC56" s="152"/>
      <c r="BD56" s="154"/>
    </row>
    <row r="57" spans="1:56" s="155" customFormat="1" ht="10.5" customHeight="1">
      <c r="A57" s="346"/>
      <c r="B57" s="347"/>
      <c r="C57" s="347"/>
      <c r="D57" s="347"/>
      <c r="E57" s="348"/>
      <c r="F57" s="239"/>
      <c r="G57" s="247" t="s">
        <v>52</v>
      </c>
      <c r="H57" s="113" t="str">
        <f ca="1">""&amp;VLOOKUP(1+10*A56,INDIRECT($BD$4),2,0)</f>
        <v>983</v>
      </c>
      <c r="I57" s="157"/>
      <c r="L57" s="158"/>
      <c r="M57" s="249" t="s">
        <v>69</v>
      </c>
      <c r="N57" s="349" t="str">
        <f>""&amp;IF(ISNUMBER(FIND("A",H67)),4,0)+IF(ISNUMBER(FIND("K",H67)),3,0)+IF(ISNUMBER(FIND("Q",H67)),2,0)+IF(ISNUMBER(FIND("J",H67)),1,0)+IF(ISNUMBER(FIND("A",H68)),4,0)+IF(ISNUMBER(FIND("K",H68)),3,0)+IF(ISNUMBER(FIND("Q",H68)),2,0)+IF(ISNUMBER(FIND("J",H68)),1,0)+IF(ISNUMBER(FIND("A",H69)),4,0)+IF(ISNUMBER(FIND("K",H69)),3,0)+IF(ISNUMBER(FIND("Q",H69)),2,0)+IF(ISNUMBER(FIND("J",H69)),1,0)+IF(ISNUMBER(FIND("A",H70)),4,0)+IF(ISNUMBER(FIND("K",H70)),3,0)+IF(ISNUMBER(FIND("Q",H70)),2,0)+IF(ISNUMBER(FIND("J",H70)),1,0)</f>
        <v>9</v>
      </c>
      <c r="O57" s="349"/>
      <c r="P57" s="162" t="s">
        <v>67</v>
      </c>
      <c r="R57" s="179"/>
      <c r="T57" s="346"/>
      <c r="U57" s="347"/>
      <c r="V57" s="347"/>
      <c r="W57" s="347"/>
      <c r="X57" s="348"/>
      <c r="Y57" s="239"/>
      <c r="Z57" s="247" t="s">
        <v>52</v>
      </c>
      <c r="AA57" s="113" t="str">
        <f ca="1">""&amp;VLOOKUP(1+10*T56,INDIRECT($BD$4),2,0)</f>
        <v>J109</v>
      </c>
      <c r="AB57" s="157"/>
      <c r="AE57" s="158"/>
      <c r="AF57" s="249" t="s">
        <v>69</v>
      </c>
      <c r="AG57" s="349" t="str">
        <f>""&amp;IF(ISNUMBER(FIND("A",AA67)),4,0)+IF(ISNUMBER(FIND("K",AA67)),3,0)+IF(ISNUMBER(FIND("Q",AA67)),2,0)+IF(ISNUMBER(FIND("J",AA67)),1,0)+IF(ISNUMBER(FIND("A",AA68)),4,0)+IF(ISNUMBER(FIND("K",AA68)),3,0)+IF(ISNUMBER(FIND("Q",AA68)),2,0)+IF(ISNUMBER(FIND("J",AA68)),1,0)+IF(ISNUMBER(FIND("A",AA69)),4,0)+IF(ISNUMBER(FIND("K",AA69)),3,0)+IF(ISNUMBER(FIND("Q",AA69)),2,0)+IF(ISNUMBER(FIND("J",AA69)),1,0)+IF(ISNUMBER(FIND("A",AA70)),4,0)+IF(ISNUMBER(FIND("K",AA70)),3,0)+IF(ISNUMBER(FIND("Q",AA70)),2,0)+IF(ISNUMBER(FIND("J",AA70)),1,0)</f>
        <v>9</v>
      </c>
      <c r="AH57" s="349"/>
      <c r="AI57" s="162" t="s">
        <v>67</v>
      </c>
      <c r="AK57" s="179"/>
      <c r="AM57" s="346"/>
      <c r="AN57" s="347"/>
      <c r="AO57" s="347"/>
      <c r="AP57" s="347"/>
      <c r="AQ57" s="348"/>
      <c r="AR57" s="239"/>
      <c r="AS57" s="247" t="s">
        <v>52</v>
      </c>
      <c r="AT57" s="113" t="str">
        <f ca="1">""&amp;VLOOKUP(1+10*AM56,INDIRECT($BD$4),2,0)</f>
        <v>KQ83</v>
      </c>
      <c r="AU57" s="157"/>
      <c r="AX57" s="158"/>
      <c r="AY57" s="249" t="s">
        <v>69</v>
      </c>
      <c r="AZ57" s="349" t="str">
        <f>""&amp;IF(ISNUMBER(FIND("A",AT67)),4,0)+IF(ISNUMBER(FIND("K",AT67)),3,0)+IF(ISNUMBER(FIND("Q",AT67)),2,0)+IF(ISNUMBER(FIND("J",AT67)),1,0)+IF(ISNUMBER(FIND("A",AT68)),4,0)+IF(ISNUMBER(FIND("K",AT68)),3,0)+IF(ISNUMBER(FIND("Q",AT68)),2,0)+IF(ISNUMBER(FIND("J",AT68)),1,0)+IF(ISNUMBER(FIND("A",AT69)),4,0)+IF(ISNUMBER(FIND("K",AT69)),3,0)+IF(ISNUMBER(FIND("Q",AT69)),2,0)+IF(ISNUMBER(FIND("J",AT69)),1,0)+IF(ISNUMBER(FIND("A",AT70)),4,0)+IF(ISNUMBER(FIND("K",AT70)),3,0)+IF(ISNUMBER(FIND("Q",AT70)),2,0)+IF(ISNUMBER(FIND("J",AT70)),1,0)</f>
        <v>12</v>
      </c>
      <c r="BA57" s="349"/>
      <c r="BB57" s="162" t="s">
        <v>67</v>
      </c>
      <c r="BD57" s="179"/>
    </row>
    <row r="58" spans="1:56" s="155" customFormat="1" ht="10.5" customHeight="1">
      <c r="A58" s="294" t="str">
        <f>MID("WNES",1+MOD(A56,4),1)&amp;" / "&amp;MID(" EW  NS NoneBoth",1+4*INT(MOD(11*A56,16)/4),4)</f>
        <v>E / Both</v>
      </c>
      <c r="B58" s="295"/>
      <c r="C58" s="295"/>
      <c r="D58" s="295"/>
      <c r="E58" s="302"/>
      <c r="F58" s="181"/>
      <c r="G58" s="247" t="s">
        <v>15</v>
      </c>
      <c r="H58" s="113" t="str">
        <f ca="1">""&amp;VLOOKUP(2+10*A56,INDIRECT($BD$4),2,0)</f>
        <v>AK9832</v>
      </c>
      <c r="I58" s="157"/>
      <c r="L58" s="158"/>
      <c r="M58" s="249" t="s">
        <v>70</v>
      </c>
      <c r="N58" s="349" t="str">
        <f>""&amp;IF(ISNUMBER(FIND("A",M62)),4,0)+IF(ISNUMBER(FIND("K",M62)),3,0)+IF(ISNUMBER(FIND("Q",M62)),2,0)+IF(ISNUMBER(FIND("J",M62)),1,0)+IF(ISNUMBER(FIND("A",M63)),4,0)+IF(ISNUMBER(FIND("K",M63)),3,0)+IF(ISNUMBER(FIND("Q",M63)),2,0)+IF(ISNUMBER(FIND("J",M63)),1,0)+IF(ISNUMBER(FIND("A",M64)),4,0)+IF(ISNUMBER(FIND("K",M64)),3,0)+IF(ISNUMBER(FIND("Q",M64)),2,0)+IF(ISNUMBER(FIND("J",M64)),1,0)+IF(ISNUMBER(FIND("A",M65)),4,0)+IF(ISNUMBER(FIND("K",M65)),3,0)+IF(ISNUMBER(FIND("Q",M65)),2,0)+IF(ISNUMBER(FIND("J",M65)),1,0)</f>
        <v>5</v>
      </c>
      <c r="O58" s="349"/>
      <c r="P58" s="162" t="s">
        <v>67</v>
      </c>
      <c r="R58" s="160"/>
      <c r="T58" s="294" t="str">
        <f>MID("WNES",1+MOD(T56,4),1)&amp;" / "&amp;MID(" EW  NS NoneBoth",1+4*INT(MOD(11*T56,16)/4),4)</f>
        <v>S / None</v>
      </c>
      <c r="U58" s="295"/>
      <c r="V58" s="295"/>
      <c r="W58" s="295"/>
      <c r="X58" s="302"/>
      <c r="Y58" s="181"/>
      <c r="Z58" s="247" t="s">
        <v>15</v>
      </c>
      <c r="AA58" s="113" t="str">
        <f ca="1">""&amp;VLOOKUP(2+10*T56,INDIRECT($BD$4),2,0)</f>
        <v>98</v>
      </c>
      <c r="AB58" s="157"/>
      <c r="AE58" s="158"/>
      <c r="AF58" s="249" t="s">
        <v>70</v>
      </c>
      <c r="AG58" s="349" t="str">
        <f>""&amp;IF(ISNUMBER(FIND("A",AF62)),4,0)+IF(ISNUMBER(FIND("K",AF62)),3,0)+IF(ISNUMBER(FIND("Q",AF62)),2,0)+IF(ISNUMBER(FIND("J",AF62)),1,0)+IF(ISNUMBER(FIND("A",AF63)),4,0)+IF(ISNUMBER(FIND("K",AF63)),3,0)+IF(ISNUMBER(FIND("Q",AF63)),2,0)+IF(ISNUMBER(FIND("J",AF63)),1,0)+IF(ISNUMBER(FIND("A",AF64)),4,0)+IF(ISNUMBER(FIND("K",AF64)),3,0)+IF(ISNUMBER(FIND("Q",AF64)),2,0)+IF(ISNUMBER(FIND("J",AF64)),1,0)+IF(ISNUMBER(FIND("A",AF65)),4,0)+IF(ISNUMBER(FIND("K",AF65)),3,0)+IF(ISNUMBER(FIND("Q",AF65)),2,0)+IF(ISNUMBER(FIND("J",AF65)),1,0)</f>
        <v>12</v>
      </c>
      <c r="AH58" s="349"/>
      <c r="AI58" s="162" t="s">
        <v>67</v>
      </c>
      <c r="AK58" s="160"/>
      <c r="AM58" s="294" t="str">
        <f>MID("WNES",1+MOD(AM56,4),1)&amp;" / "&amp;MID(" EW  NS NoneBoth",1+4*INT(MOD(11*AM56,16)/4),4)</f>
        <v>W /  NS </v>
      </c>
      <c r="AN58" s="295"/>
      <c r="AO58" s="295"/>
      <c r="AP58" s="295"/>
      <c r="AQ58" s="302"/>
      <c r="AR58" s="181"/>
      <c r="AS58" s="247" t="s">
        <v>15</v>
      </c>
      <c r="AT58" s="113" t="str">
        <f ca="1">""&amp;VLOOKUP(2+10*AM56,INDIRECT($BD$4),2,0)</f>
        <v>K84</v>
      </c>
      <c r="AU58" s="157"/>
      <c r="AX58" s="158"/>
      <c r="AY58" s="249" t="s">
        <v>70</v>
      </c>
      <c r="AZ58" s="349" t="str">
        <f>""&amp;IF(ISNUMBER(FIND("A",AY62)),4,0)+IF(ISNUMBER(FIND("K",AY62)),3,0)+IF(ISNUMBER(FIND("Q",AY62)),2,0)+IF(ISNUMBER(FIND("J",AY62)),1,0)+IF(ISNUMBER(FIND("A",AY63)),4,0)+IF(ISNUMBER(FIND("K",AY63)),3,0)+IF(ISNUMBER(FIND("Q",AY63)),2,0)+IF(ISNUMBER(FIND("J",AY63)),1,0)+IF(ISNUMBER(FIND("A",AY64)),4,0)+IF(ISNUMBER(FIND("K",AY64)),3,0)+IF(ISNUMBER(FIND("Q",AY64)),2,0)+IF(ISNUMBER(FIND("J",AY64)),1,0)+IF(ISNUMBER(FIND("A",AY65)),4,0)+IF(ISNUMBER(FIND("K",AY65)),3,0)+IF(ISNUMBER(FIND("Q",AY65)),2,0)+IF(ISNUMBER(FIND("J",AY65)),1,0)</f>
        <v>10</v>
      </c>
      <c r="BA58" s="349"/>
      <c r="BB58" s="162" t="s">
        <v>67</v>
      </c>
      <c r="BD58" s="160"/>
    </row>
    <row r="59" spans="1:56" s="155" customFormat="1" ht="10.5" customHeight="1">
      <c r="A59" s="320"/>
      <c r="B59" s="321"/>
      <c r="C59" s="321"/>
      <c r="D59" s="321"/>
      <c r="E59" s="322"/>
      <c r="F59" s="181"/>
      <c r="G59" s="247" t="s">
        <v>53</v>
      </c>
      <c r="H59" s="113" t="str">
        <f ca="1">""&amp;VLOOKUP(3+10*A56,INDIRECT($BD$4),2,0)</f>
        <v>KQ3</v>
      </c>
      <c r="I59" s="157"/>
      <c r="L59" s="158"/>
      <c r="M59" s="250" t="s">
        <v>71</v>
      </c>
      <c r="N59" s="341" t="str">
        <f>""&amp;IF(ISNUMBER(FIND("A",B62)),4,0)+IF(ISNUMBER(FIND("K",B62)),3,0)+IF(ISNUMBER(FIND("Q",B62)),2,0)+IF(ISNUMBER(FIND("J",B62)),1,0)+IF(ISNUMBER(FIND("A",B63)),4,0)+IF(ISNUMBER(FIND("K",B63)),3,0)+IF(ISNUMBER(FIND("Q",B63)),2,0)+IF(ISNUMBER(FIND("J",B63)),1,0)+IF(ISNUMBER(FIND("A",B64)),4,0)+IF(ISNUMBER(FIND("K",B64)),3,0)+IF(ISNUMBER(FIND("Q",B64)),2,0)+IF(ISNUMBER(FIND("J",B64)),1,0)+IF(ISNUMBER(FIND("A",B65)),4,0)+IF(ISNUMBER(FIND("K",B65)),3,0)+IF(ISNUMBER(FIND("Q",B65)),2,0)+IF(ISNUMBER(FIND("J",B65)),1,0)</f>
        <v>14</v>
      </c>
      <c r="O59" s="341"/>
      <c r="P59" s="175" t="s">
        <v>67</v>
      </c>
      <c r="Q59" s="253"/>
      <c r="R59" s="248"/>
      <c r="T59" s="320"/>
      <c r="U59" s="321"/>
      <c r="V59" s="321"/>
      <c r="W59" s="321"/>
      <c r="X59" s="322"/>
      <c r="Y59" s="181"/>
      <c r="Z59" s="247" t="s">
        <v>53</v>
      </c>
      <c r="AA59" s="113" t="str">
        <f ca="1">""&amp;VLOOKUP(3+10*T56,INDIRECT($BD$4),2,0)</f>
        <v>1098</v>
      </c>
      <c r="AB59" s="157"/>
      <c r="AE59" s="158"/>
      <c r="AF59" s="250" t="s">
        <v>71</v>
      </c>
      <c r="AG59" s="341" t="str">
        <f>""&amp;IF(ISNUMBER(FIND("A",U62)),4,0)+IF(ISNUMBER(FIND("K",U62)),3,0)+IF(ISNUMBER(FIND("Q",U62)),2,0)+IF(ISNUMBER(FIND("J",U62)),1,0)+IF(ISNUMBER(FIND("A",U63)),4,0)+IF(ISNUMBER(FIND("K",U63)),3,0)+IF(ISNUMBER(FIND("Q",U63)),2,0)+IF(ISNUMBER(FIND("J",U63)),1,0)+IF(ISNUMBER(FIND("A",U64)),4,0)+IF(ISNUMBER(FIND("K",U64)),3,0)+IF(ISNUMBER(FIND("Q",U64)),2,0)+IF(ISNUMBER(FIND("J",U64)),1,0)+IF(ISNUMBER(FIND("A",U65)),4,0)+IF(ISNUMBER(FIND("K",U65)),3,0)+IF(ISNUMBER(FIND("Q",U65)),2,0)+IF(ISNUMBER(FIND("J",U65)),1,0)</f>
        <v>14</v>
      </c>
      <c r="AH59" s="341"/>
      <c r="AI59" s="175" t="s">
        <v>67</v>
      </c>
      <c r="AJ59" s="253"/>
      <c r="AK59" s="248"/>
      <c r="AM59" s="320"/>
      <c r="AN59" s="321"/>
      <c r="AO59" s="321"/>
      <c r="AP59" s="321"/>
      <c r="AQ59" s="322"/>
      <c r="AR59" s="181"/>
      <c r="AS59" s="247" t="s">
        <v>53</v>
      </c>
      <c r="AT59" s="113" t="str">
        <f ca="1">""&amp;VLOOKUP(3+10*AM56,INDIRECT($BD$4),2,0)</f>
        <v>--</v>
      </c>
      <c r="AU59" s="157"/>
      <c r="AX59" s="158"/>
      <c r="AY59" s="250" t="s">
        <v>71</v>
      </c>
      <c r="AZ59" s="341" t="str">
        <f>""&amp;IF(ISNUMBER(FIND("A",AN62)),4,0)+IF(ISNUMBER(FIND("K",AN62)),3,0)+IF(ISNUMBER(FIND("Q",AN62)),2,0)+IF(ISNUMBER(FIND("J",AN62)),1,0)+IF(ISNUMBER(FIND("A",AN63)),4,0)+IF(ISNUMBER(FIND("K",AN63)),3,0)+IF(ISNUMBER(FIND("Q",AN63)),2,0)+IF(ISNUMBER(FIND("J",AN63)),1,0)+IF(ISNUMBER(FIND("A",AN64)),4,0)+IF(ISNUMBER(FIND("K",AN64)),3,0)+IF(ISNUMBER(FIND("Q",AN64)),2,0)+IF(ISNUMBER(FIND("J",AN64)),1,0)+IF(ISNUMBER(FIND("A",AN65)),4,0)+IF(ISNUMBER(FIND("K",AN65)),3,0)+IF(ISNUMBER(FIND("Q",AN65)),2,0)+IF(ISNUMBER(FIND("J",AN65)),1,0)</f>
        <v>3</v>
      </c>
      <c r="BA59" s="341"/>
      <c r="BB59" s="175" t="s">
        <v>67</v>
      </c>
      <c r="BC59" s="253"/>
      <c r="BD59" s="248"/>
    </row>
    <row r="60" spans="1:56" s="155" customFormat="1" ht="10.5" customHeight="1">
      <c r="A60" s="180"/>
      <c r="B60" s="181"/>
      <c r="C60" s="181"/>
      <c r="D60" s="181"/>
      <c r="E60" s="181"/>
      <c r="F60" s="181"/>
      <c r="G60" s="247" t="s">
        <v>17</v>
      </c>
      <c r="H60" s="113" t="str">
        <f ca="1">""&amp;VLOOKUP(4+10*A56,INDIRECT($BD$4),2,0)</f>
        <v>2</v>
      </c>
      <c r="I60" s="157"/>
      <c r="L60" s="158"/>
      <c r="R60" s="160"/>
      <c r="T60" s="180"/>
      <c r="U60" s="181"/>
      <c r="V60" s="181"/>
      <c r="W60" s="181"/>
      <c r="X60" s="181"/>
      <c r="Y60" s="181"/>
      <c r="Z60" s="247" t="s">
        <v>17</v>
      </c>
      <c r="AA60" s="113" t="str">
        <f ca="1">""&amp;VLOOKUP(4+10*T56,INDIRECT($BD$4),2,0)</f>
        <v>A10542</v>
      </c>
      <c r="AB60" s="157"/>
      <c r="AE60" s="158"/>
      <c r="AK60" s="160"/>
      <c r="AM60" s="180"/>
      <c r="AN60" s="181"/>
      <c r="AO60" s="181"/>
      <c r="AP60" s="181"/>
      <c r="AQ60" s="181"/>
      <c r="AR60" s="181"/>
      <c r="AS60" s="247" t="s">
        <v>17</v>
      </c>
      <c r="AT60" s="113" t="str">
        <f ca="1">""&amp;VLOOKUP(4+10*AM56,INDIRECT($BD$4),2,0)</f>
        <v>AK8632</v>
      </c>
      <c r="AU60" s="157"/>
      <c r="AX60" s="158"/>
      <c r="BD60" s="160"/>
    </row>
    <row r="61" spans="1:56" s="155" customFormat="1" ht="10.5" customHeight="1">
      <c r="A61" s="159"/>
      <c r="I61" s="161"/>
      <c r="J61" s="157"/>
      <c r="K61" s="157"/>
      <c r="L61" s="158"/>
      <c r="R61" s="160"/>
      <c r="T61" s="159"/>
      <c r="AB61" s="161"/>
      <c r="AC61" s="157"/>
      <c r="AD61" s="157"/>
      <c r="AE61" s="158"/>
      <c r="AK61" s="160"/>
      <c r="AM61" s="159"/>
      <c r="AU61" s="161"/>
      <c r="AV61" s="157"/>
      <c r="AW61" s="157"/>
      <c r="AX61" s="158"/>
      <c r="BD61" s="160"/>
    </row>
    <row r="62" spans="1:56" s="155" customFormat="1" ht="10.5" customHeight="1">
      <c r="A62" s="252" t="s">
        <v>52</v>
      </c>
      <c r="B62" s="113" t="str">
        <f ca="1">""&amp;VLOOKUP(1+10*A56,INDIRECT($BD$4),5,0)</f>
        <v>KQJ762</v>
      </c>
      <c r="C62" s="114"/>
      <c r="F62" s="113"/>
      <c r="H62" s="231"/>
      <c r="I62" s="336" t="s">
        <v>20</v>
      </c>
      <c r="J62" s="232"/>
      <c r="K62" s="233"/>
      <c r="L62" s="251" t="s">
        <v>52</v>
      </c>
      <c r="M62" s="113" t="str">
        <f ca="1">""&amp;VLOOKUP(1+10*A56,INDIRECT($BD$4),3,0)</f>
        <v>104</v>
      </c>
      <c r="O62" s="114"/>
      <c r="P62" s="162"/>
      <c r="Q62" s="162"/>
      <c r="R62" s="163"/>
      <c r="T62" s="252" t="s">
        <v>52</v>
      </c>
      <c r="U62" s="113" t="str">
        <f ca="1">""&amp;VLOOKUP(1+10*T56,INDIRECT($BD$4),5,0)</f>
        <v>AQ762</v>
      </c>
      <c r="V62" s="114"/>
      <c r="Y62" s="113"/>
      <c r="AA62" s="231"/>
      <c r="AB62" s="336" t="s">
        <v>20</v>
      </c>
      <c r="AC62" s="232"/>
      <c r="AD62" s="233"/>
      <c r="AE62" s="251" t="s">
        <v>52</v>
      </c>
      <c r="AF62" s="113" t="str">
        <f ca="1">""&amp;VLOOKUP(1+10*T56,INDIRECT($BD$4),3,0)</f>
        <v>K84</v>
      </c>
      <c r="AH62" s="114"/>
      <c r="AI62" s="162"/>
      <c r="AJ62" s="162"/>
      <c r="AK62" s="163"/>
      <c r="AM62" s="252" t="s">
        <v>52</v>
      </c>
      <c r="AN62" s="113" t="str">
        <f ca="1">""&amp;VLOOKUP(1+10*AM56,INDIRECT($BD$4),5,0)</f>
        <v>7</v>
      </c>
      <c r="AO62" s="114"/>
      <c r="AR62" s="113"/>
      <c r="AT62" s="231"/>
      <c r="AU62" s="336" t="s">
        <v>20</v>
      </c>
      <c r="AV62" s="232"/>
      <c r="AW62" s="233"/>
      <c r="AX62" s="251" t="s">
        <v>52</v>
      </c>
      <c r="AY62" s="113" t="str">
        <f ca="1">""&amp;VLOOKUP(1+10*AM56,INDIRECT($BD$4),3,0)</f>
        <v>AJ96</v>
      </c>
      <c r="BA62" s="114"/>
      <c r="BB62" s="162"/>
      <c r="BC62" s="162"/>
      <c r="BD62" s="163"/>
    </row>
    <row r="63" spans="1:56" s="155" customFormat="1" ht="10.5" customHeight="1">
      <c r="A63" s="252" t="s">
        <v>15</v>
      </c>
      <c r="B63" s="113" t="str">
        <f ca="1">""&amp;VLOOKUP(2+10*A56,INDIRECT($BD$4),5,0)</f>
        <v>6</v>
      </c>
      <c r="C63" s="114"/>
      <c r="F63" s="113"/>
      <c r="H63" s="335" t="s">
        <v>23</v>
      </c>
      <c r="I63" s="337"/>
      <c r="J63" s="338" t="s">
        <v>22</v>
      </c>
      <c r="L63" s="251" t="s">
        <v>15</v>
      </c>
      <c r="M63" s="113" t="str">
        <f ca="1">""&amp;VLOOKUP(2+10*A56,INDIRECT($BD$4),3,0)</f>
        <v>104</v>
      </c>
      <c r="O63" s="114"/>
      <c r="P63" s="162"/>
      <c r="Q63" s="162"/>
      <c r="R63" s="163"/>
      <c r="T63" s="252" t="s">
        <v>15</v>
      </c>
      <c r="U63" s="113" t="str">
        <f ca="1">""&amp;VLOOKUP(2+10*T56,INDIRECT($BD$4),5,0)</f>
        <v>KQJ10</v>
      </c>
      <c r="V63" s="114"/>
      <c r="Y63" s="113"/>
      <c r="AA63" s="335" t="s">
        <v>23</v>
      </c>
      <c r="AB63" s="337"/>
      <c r="AC63" s="338" t="s">
        <v>22</v>
      </c>
      <c r="AE63" s="251" t="s">
        <v>15</v>
      </c>
      <c r="AF63" s="113" t="str">
        <f ca="1">""&amp;VLOOKUP(2+10*T56,INDIRECT($BD$4),3,0)</f>
        <v>653</v>
      </c>
      <c r="AH63" s="114"/>
      <c r="AI63" s="162"/>
      <c r="AJ63" s="162"/>
      <c r="AK63" s="163"/>
      <c r="AM63" s="252" t="s">
        <v>15</v>
      </c>
      <c r="AN63" s="113" t="str">
        <f ca="1">""&amp;VLOOKUP(2+10*AM56,INDIRECT($BD$4),5,0)</f>
        <v>10962</v>
      </c>
      <c r="AO63" s="114"/>
      <c r="AR63" s="113"/>
      <c r="AT63" s="335" t="s">
        <v>23</v>
      </c>
      <c r="AU63" s="337"/>
      <c r="AV63" s="338" t="s">
        <v>22</v>
      </c>
      <c r="AX63" s="251" t="s">
        <v>15</v>
      </c>
      <c r="AY63" s="113" t="str">
        <f ca="1">""&amp;VLOOKUP(2+10*AM56,INDIRECT($BD$4),3,0)</f>
        <v>53</v>
      </c>
      <c r="BA63" s="114"/>
      <c r="BB63" s="162"/>
      <c r="BC63" s="162"/>
      <c r="BD63" s="163"/>
    </row>
    <row r="64" spans="1:56" s="155" customFormat="1" ht="10.5" customHeight="1">
      <c r="A64" s="252" t="s">
        <v>53</v>
      </c>
      <c r="B64" s="113" t="str">
        <f ca="1">""&amp;VLOOKUP(3+10*A56,INDIRECT($BD$4),5,0)</f>
        <v>A85</v>
      </c>
      <c r="C64" s="114"/>
      <c r="F64" s="113"/>
      <c r="H64" s="335"/>
      <c r="I64" s="339" t="s">
        <v>21</v>
      </c>
      <c r="J64" s="338"/>
      <c r="L64" s="251" t="s">
        <v>53</v>
      </c>
      <c r="M64" s="113" t="str">
        <f ca="1">""&amp;VLOOKUP(3+10*A56,INDIRECT($BD$4),3,0)</f>
        <v>J964</v>
      </c>
      <c r="O64" s="114"/>
      <c r="P64" s="162"/>
      <c r="Q64" s="162"/>
      <c r="R64" s="163"/>
      <c r="T64" s="252" t="s">
        <v>53</v>
      </c>
      <c r="U64" s="113" t="str">
        <f ca="1">""&amp;VLOOKUP(3+10*T56,INDIRECT($BD$4),5,0)</f>
        <v>43</v>
      </c>
      <c r="V64" s="114"/>
      <c r="Y64" s="113"/>
      <c r="AA64" s="335"/>
      <c r="AB64" s="339" t="s">
        <v>21</v>
      </c>
      <c r="AC64" s="338"/>
      <c r="AE64" s="251" t="s">
        <v>53</v>
      </c>
      <c r="AF64" s="113" t="str">
        <f ca="1">""&amp;VLOOKUP(3+10*T56,INDIRECT($BD$4),3,0)</f>
        <v>AJ76</v>
      </c>
      <c r="AH64" s="114"/>
      <c r="AI64" s="162"/>
      <c r="AJ64" s="162"/>
      <c r="AK64" s="163"/>
      <c r="AM64" s="252" t="s">
        <v>53</v>
      </c>
      <c r="AN64" s="113" t="str">
        <f ca="1">""&amp;VLOOKUP(3+10*AM56,INDIRECT($BD$4),5,0)</f>
        <v>QJ854</v>
      </c>
      <c r="AO64" s="114"/>
      <c r="AR64" s="113"/>
      <c r="AT64" s="335"/>
      <c r="AU64" s="339" t="s">
        <v>21</v>
      </c>
      <c r="AV64" s="338"/>
      <c r="AX64" s="251" t="s">
        <v>53</v>
      </c>
      <c r="AY64" s="113" t="str">
        <f ca="1">""&amp;VLOOKUP(3+10*AM56,INDIRECT($BD$4),3,0)</f>
        <v>A1062</v>
      </c>
      <c r="BA64" s="114"/>
      <c r="BB64" s="162"/>
      <c r="BC64" s="162"/>
      <c r="BD64" s="163"/>
    </row>
    <row r="65" spans="1:56" s="155" customFormat="1" ht="10.5" customHeight="1">
      <c r="A65" s="252" t="s">
        <v>17</v>
      </c>
      <c r="B65" s="113" t="str">
        <f ca="1">""&amp;VLOOKUP(4+10*A56,INDIRECT($BD$4),5,0)</f>
        <v>KJ7</v>
      </c>
      <c r="C65" s="114"/>
      <c r="F65" s="113"/>
      <c r="H65" s="234"/>
      <c r="I65" s="340"/>
      <c r="J65" s="235"/>
      <c r="K65" s="233"/>
      <c r="L65" s="251" t="s">
        <v>17</v>
      </c>
      <c r="M65" s="113" t="str">
        <f ca="1">""&amp;VLOOKUP(4+10*A56,INDIRECT($BD$4),3,0)</f>
        <v>A10864</v>
      </c>
      <c r="O65" s="114"/>
      <c r="P65" s="162"/>
      <c r="Q65" s="162"/>
      <c r="R65" s="163"/>
      <c r="T65" s="252" t="s">
        <v>17</v>
      </c>
      <c r="U65" s="113" t="str">
        <f ca="1">""&amp;VLOOKUP(4+10*T56,INDIRECT($BD$4),5,0)</f>
        <v>Q3</v>
      </c>
      <c r="V65" s="114"/>
      <c r="Y65" s="113"/>
      <c r="AA65" s="234"/>
      <c r="AB65" s="340"/>
      <c r="AC65" s="235"/>
      <c r="AD65" s="233"/>
      <c r="AE65" s="251" t="s">
        <v>17</v>
      </c>
      <c r="AF65" s="113" t="str">
        <f ca="1">""&amp;VLOOKUP(4+10*T56,INDIRECT($BD$4),3,0)</f>
        <v>KJ6</v>
      </c>
      <c r="AH65" s="114"/>
      <c r="AI65" s="162"/>
      <c r="AJ65" s="162"/>
      <c r="AK65" s="163"/>
      <c r="AM65" s="252" t="s">
        <v>17</v>
      </c>
      <c r="AN65" s="113" t="str">
        <f ca="1">""&amp;VLOOKUP(4+10*AM56,INDIRECT($BD$4),5,0)</f>
        <v>1094</v>
      </c>
      <c r="AO65" s="114"/>
      <c r="AR65" s="113"/>
      <c r="AT65" s="234"/>
      <c r="AU65" s="340"/>
      <c r="AV65" s="235"/>
      <c r="AW65" s="233"/>
      <c r="AX65" s="251" t="s">
        <v>17</v>
      </c>
      <c r="AY65" s="113" t="str">
        <f ca="1">""&amp;VLOOKUP(4+10*AM56,INDIRECT($BD$4),3,0)</f>
        <v>J75</v>
      </c>
      <c r="BA65" s="114"/>
      <c r="BB65" s="162"/>
      <c r="BC65" s="162"/>
      <c r="BD65" s="163"/>
    </row>
    <row r="66" spans="1:56" s="155" customFormat="1" ht="10.5" customHeight="1">
      <c r="A66" s="164"/>
      <c r="B66" s="162"/>
      <c r="C66" s="162"/>
      <c r="D66" s="162"/>
      <c r="E66" s="162"/>
      <c r="F66" s="162"/>
      <c r="G66" s="162"/>
      <c r="H66" s="162"/>
      <c r="I66" s="158"/>
      <c r="L66" s="161"/>
      <c r="M66" s="162"/>
      <c r="N66" s="162"/>
      <c r="O66" s="162"/>
      <c r="P66" s="162"/>
      <c r="Q66" s="162"/>
      <c r="R66" s="163"/>
      <c r="T66" s="164"/>
      <c r="U66" s="162"/>
      <c r="V66" s="162"/>
      <c r="W66" s="162"/>
      <c r="X66" s="162"/>
      <c r="Y66" s="162"/>
      <c r="Z66" s="162"/>
      <c r="AA66" s="162"/>
      <c r="AB66" s="158"/>
      <c r="AE66" s="161"/>
      <c r="AF66" s="162"/>
      <c r="AG66" s="162"/>
      <c r="AH66" s="162"/>
      <c r="AI66" s="162"/>
      <c r="AJ66" s="162"/>
      <c r="AK66" s="163"/>
      <c r="AM66" s="164"/>
      <c r="AN66" s="162"/>
      <c r="AO66" s="162"/>
      <c r="AP66" s="162"/>
      <c r="AQ66" s="162"/>
      <c r="AR66" s="162"/>
      <c r="AS66" s="162"/>
      <c r="AT66" s="162"/>
      <c r="AU66" s="158"/>
      <c r="AX66" s="161"/>
      <c r="AY66" s="162"/>
      <c r="AZ66" s="162"/>
      <c r="BA66" s="162"/>
      <c r="BB66" s="162"/>
      <c r="BC66" s="162"/>
      <c r="BD66" s="163"/>
    </row>
    <row r="67" spans="1:56" s="155" customFormat="1" ht="10.5" customHeight="1">
      <c r="A67" s="159"/>
      <c r="G67" s="251" t="s">
        <v>52</v>
      </c>
      <c r="H67" s="113" t="str">
        <f ca="1">""&amp;VLOOKUP(1+10*A56,INDIRECT($BD$4),4,0)</f>
        <v>A5</v>
      </c>
      <c r="L67" s="158"/>
      <c r="M67" s="165"/>
      <c r="N67" s="166" t="s">
        <v>20</v>
      </c>
      <c r="O67" s="167" t="s">
        <v>52</v>
      </c>
      <c r="P67" s="167" t="s">
        <v>15</v>
      </c>
      <c r="Q67" s="167" t="s">
        <v>53</v>
      </c>
      <c r="R67" s="168" t="s">
        <v>17</v>
      </c>
      <c r="T67" s="159"/>
      <c r="Z67" s="251" t="s">
        <v>52</v>
      </c>
      <c r="AA67" s="113" t="str">
        <f ca="1">""&amp;VLOOKUP(1+10*T56,INDIRECT($BD$4),4,0)</f>
        <v>53</v>
      </c>
      <c r="AE67" s="158"/>
      <c r="AF67" s="165"/>
      <c r="AG67" s="166" t="s">
        <v>20</v>
      </c>
      <c r="AH67" s="167" t="s">
        <v>52</v>
      </c>
      <c r="AI67" s="167" t="s">
        <v>15</v>
      </c>
      <c r="AJ67" s="167" t="s">
        <v>53</v>
      </c>
      <c r="AK67" s="168" t="s">
        <v>17</v>
      </c>
      <c r="AM67" s="159"/>
      <c r="AS67" s="251" t="s">
        <v>52</v>
      </c>
      <c r="AT67" s="113" t="str">
        <f ca="1">""&amp;VLOOKUP(1+10*AM56,INDIRECT($BD$4),4,0)</f>
        <v>10542</v>
      </c>
      <c r="AX67" s="158"/>
      <c r="AY67" s="165"/>
      <c r="AZ67" s="166" t="s">
        <v>20</v>
      </c>
      <c r="BA67" s="167" t="s">
        <v>52</v>
      </c>
      <c r="BB67" s="167" t="s">
        <v>15</v>
      </c>
      <c r="BC67" s="167" t="s">
        <v>53</v>
      </c>
      <c r="BD67" s="168" t="s">
        <v>17</v>
      </c>
    </row>
    <row r="68" spans="1:56" s="155" customFormat="1" ht="10.5" customHeight="1">
      <c r="A68" s="159"/>
      <c r="G68" s="251" t="s">
        <v>15</v>
      </c>
      <c r="H68" s="113" t="str">
        <f ca="1">""&amp;VLOOKUP(2+10*A56,INDIRECT($BD$4),4,0)</f>
        <v>QJ75</v>
      </c>
      <c r="L68" s="158"/>
      <c r="M68" s="249" t="s">
        <v>20</v>
      </c>
      <c r="N68" s="171" t="str">
        <f ca="1">CHOOSE(FIND(MID(VLOOKUP(5+10*A56,INDIRECT($BD$4),2,0),1,1),"0123456789ABCD"),"-","-","-","-","-","-","-","1","2","3","4","5","6","7")</f>
        <v>1</v>
      </c>
      <c r="O68" s="171" t="str">
        <f ca="1">CHOOSE(FIND(MID(VLOOKUP(5+10*A56,INDIRECT($BD$4),2,0),2,1),"0123456789ABCD"),"-","-","-","-","-","-","-","1","2","3","4","5","6","7")</f>
        <v>-</v>
      </c>
      <c r="P68" s="171" t="str">
        <f ca="1">CHOOSE(FIND(MID(VLOOKUP(5+10*A56,INDIRECT($BD$4),2,0),3,1),"0123456789ABCD"),"-","-","-","-","-","-","-","1","2","3","4","5","6","7")</f>
        <v>4</v>
      </c>
      <c r="Q68" s="171" t="str">
        <f ca="1">CHOOSE(FIND(MID(VLOOKUP(5+10*A56,INDIRECT($BD$4),2,0),4,1),"0123456789ABCD"),"-","-","-","-","-","-","-","1","2","3","4","5","6","7")</f>
        <v>-</v>
      </c>
      <c r="R68" s="172" t="str">
        <f ca="1">CHOOSE(FIND(MID(VLOOKUP(5+10*A56,INDIRECT($BD$4),2,0),5,1),"0123456789ABCD"),"-","-","-","-","-","-","-","1","2","3","4","5","6","7")</f>
        <v>-</v>
      </c>
      <c r="T68" s="159"/>
      <c r="Z68" s="251" t="s">
        <v>15</v>
      </c>
      <c r="AA68" s="113" t="str">
        <f ca="1">""&amp;VLOOKUP(2+10*T56,INDIRECT($BD$4),4,0)</f>
        <v>A742</v>
      </c>
      <c r="AE68" s="158"/>
      <c r="AF68" s="249" t="s">
        <v>20</v>
      </c>
      <c r="AG68" s="171" t="str">
        <f ca="1">CHOOSE(FIND(MID(VLOOKUP(5+10*T56,INDIRECT($BD$4),2,0),1,1),"0123456789ABCD"),"-","-","-","-","-","-","-","1","2","3","4","5","6","7")</f>
        <v>-</v>
      </c>
      <c r="AH68" s="171" t="str">
        <f ca="1">CHOOSE(FIND(MID(VLOOKUP(5+10*T56,INDIRECT($BD$4),2,0),2,1),"0123456789ABCD"),"-","-","-","-","-","-","-","1","2","3","4","5","6","7")</f>
        <v>-</v>
      </c>
      <c r="AI68" s="171" t="str">
        <f ca="1">CHOOSE(FIND(MID(VLOOKUP(5+10*T56,INDIRECT($BD$4),2,0),3,1),"0123456789ABCD"),"-","-","-","-","-","-","-","1","2","3","4","5","6","7")</f>
        <v>-</v>
      </c>
      <c r="AJ68" s="171" t="str">
        <f ca="1">CHOOSE(FIND(MID(VLOOKUP(5+10*T56,INDIRECT($BD$4),2,0),4,1),"0123456789ABCD"),"-","-","-","-","-","-","-","1","2","3","4","5","6","7")</f>
        <v>-</v>
      </c>
      <c r="AK68" s="172" t="str">
        <f ca="1">CHOOSE(FIND(MID(VLOOKUP(5+10*T56,INDIRECT($BD$4),2,0),5,1),"0123456789ABCD"),"-","-","-","-","-","-","-","1","2","3","4","5","6","7")</f>
        <v>-</v>
      </c>
      <c r="AM68" s="159"/>
      <c r="AS68" s="251" t="s">
        <v>15</v>
      </c>
      <c r="AT68" s="113" t="str">
        <f ca="1">""&amp;VLOOKUP(2+10*AM56,INDIRECT($BD$4),4,0)</f>
        <v>AQJ7</v>
      </c>
      <c r="AX68" s="158"/>
      <c r="AY68" s="249" t="s">
        <v>20</v>
      </c>
      <c r="AZ68" s="171" t="str">
        <f ca="1">CHOOSE(FIND(MID(VLOOKUP(5+10*AM56,INDIRECT($BD$4),2,0),1,1),"0123456789ABCD"),"-","-","-","-","-","-","-","1","2","3","4","5","6","7")</f>
        <v>5</v>
      </c>
      <c r="BA68" s="171" t="str">
        <f ca="1">CHOOSE(FIND(MID(VLOOKUP(5+10*AM56,INDIRECT($BD$4),2,0),2,1),"0123456789ABCD"),"-","-","-","-","-","-","-","1","2","3","4","5","6","7")</f>
        <v>5</v>
      </c>
      <c r="BB68" s="171" t="str">
        <f ca="1">CHOOSE(FIND(MID(VLOOKUP(5+10*AM56,INDIRECT($BD$4),2,0),3,1),"0123456789ABCD"),"-","-","-","-","-","-","-","1","2","3","4","5","6","7")</f>
        <v>5</v>
      </c>
      <c r="BC68" s="171" t="str">
        <f ca="1">CHOOSE(FIND(MID(VLOOKUP(5+10*AM56,INDIRECT($BD$4),2,0),4,1),"0123456789ABCD"),"-","-","-","-","-","-","-","1","2","3","4","5","6","7")</f>
        <v>-</v>
      </c>
      <c r="BD68" s="172" t="str">
        <f ca="1">CHOOSE(FIND(MID(VLOOKUP(5+10*AM56,INDIRECT($BD$4),2,0),5,1),"0123456789ABCD"),"-","-","-","-","-","-","-","1","2","3","4","5","6","7")</f>
        <v>5</v>
      </c>
    </row>
    <row r="69" spans="1:56" s="155" customFormat="1" ht="10.5" customHeight="1">
      <c r="A69" s="169" t="s">
        <v>56</v>
      </c>
      <c r="G69" s="251" t="s">
        <v>53</v>
      </c>
      <c r="H69" s="113" t="str">
        <f ca="1">""&amp;VLOOKUP(3+10*A56,INDIRECT($BD$4),4,0)</f>
        <v>1072</v>
      </c>
      <c r="L69" s="158"/>
      <c r="M69" s="249" t="s">
        <v>21</v>
      </c>
      <c r="N69" s="171" t="str">
        <f ca="1">CHOOSE(FIND(MID(VLOOKUP(5+10*A56,INDIRECT($BD$4),4,0),1,1),"0123456789ABCD"),"-","-","-","-","-","-","-","1","2","3","4","5","6","7")</f>
        <v>1</v>
      </c>
      <c r="O69" s="171" t="str">
        <f ca="1">CHOOSE(FIND(MID(VLOOKUP(5+10*A56,INDIRECT($BD$4),4,0),2,1),"0123456789ABCD"),"-","-","-","-","-","-","-","1","2","3","4","5","6","7")</f>
        <v>-</v>
      </c>
      <c r="P69" s="171" t="str">
        <f ca="1">CHOOSE(FIND(MID(VLOOKUP(5+10*A56,INDIRECT($BD$4),4,0),3,1),"0123456789ABCD"),"-","-","-","-","-","-","-","1","2","3","4","5","6","7")</f>
        <v>4</v>
      </c>
      <c r="Q69" s="171" t="str">
        <f ca="1">CHOOSE(FIND(MID(VLOOKUP(5+10*A56,INDIRECT($BD$4),4,0),4,1),"0123456789ABCD"),"-","-","-","-","-","-","-","1","2","3","4","5","6","7")</f>
        <v>-</v>
      </c>
      <c r="R69" s="172" t="str">
        <f ca="1">CHOOSE(FIND(MID(VLOOKUP(5+10*A56,INDIRECT($BD$4),4,0),5,1),"0123456789ABCD"),"-","-","-","-","-","-","-","1","2","3","4","5","6","7")</f>
        <v>-</v>
      </c>
      <c r="T69" s="169" t="s">
        <v>56</v>
      </c>
      <c r="Z69" s="251" t="s">
        <v>53</v>
      </c>
      <c r="AA69" s="113" t="str">
        <f ca="1">""&amp;VLOOKUP(3+10*T56,INDIRECT($BD$4),4,0)</f>
        <v>KQ52</v>
      </c>
      <c r="AE69" s="158"/>
      <c r="AF69" s="249" t="s">
        <v>21</v>
      </c>
      <c r="AG69" s="171" t="str">
        <f ca="1">CHOOSE(FIND(MID(VLOOKUP(5+10*T56,INDIRECT($BD$4),4,0),1,1),"0123456789ABCD"),"-","-","-","-","-","-","-","1","2","3","4","5","6","7")</f>
        <v>-</v>
      </c>
      <c r="AH69" s="171" t="str">
        <f ca="1">CHOOSE(FIND(MID(VLOOKUP(5+10*T56,INDIRECT($BD$4),4,0),2,1),"0123456789ABCD"),"-","-","-","-","-","-","-","1","2","3","4","5","6","7")</f>
        <v>-</v>
      </c>
      <c r="AI69" s="171" t="str">
        <f ca="1">CHOOSE(FIND(MID(VLOOKUP(5+10*T56,INDIRECT($BD$4),4,0),3,1),"0123456789ABCD"),"-","-","-","-","-","-","-","1","2","3","4","5","6","7")</f>
        <v>-</v>
      </c>
      <c r="AJ69" s="171" t="str">
        <f ca="1">CHOOSE(FIND(MID(VLOOKUP(5+10*T56,INDIRECT($BD$4),4,0),4,1),"0123456789ABCD"),"-","-","-","-","-","-","-","1","2","3","4","5","6","7")</f>
        <v>-</v>
      </c>
      <c r="AK69" s="172" t="str">
        <f ca="1">CHOOSE(FIND(MID(VLOOKUP(5+10*T56,INDIRECT($BD$4),4,0),5,1),"0123456789ABCD"),"-","-","-","-","-","-","-","1","2","3","4","5","6","7")</f>
        <v>-</v>
      </c>
      <c r="AM69" s="169" t="s">
        <v>56</v>
      </c>
      <c r="AS69" s="251" t="s">
        <v>53</v>
      </c>
      <c r="AT69" s="113" t="str">
        <f ca="1">""&amp;VLOOKUP(3+10*AM56,INDIRECT($BD$4),4,0)</f>
        <v>K973</v>
      </c>
      <c r="AX69" s="158"/>
      <c r="AY69" s="249" t="s">
        <v>21</v>
      </c>
      <c r="AZ69" s="171" t="str">
        <f ca="1">CHOOSE(FIND(MID(VLOOKUP(5+10*AM56,INDIRECT($BD$4),4,0),1,1),"0123456789ABCD"),"-","-","-","-","-","-","-","1","2","3","4","5","6","7")</f>
        <v>5</v>
      </c>
      <c r="BA69" s="171" t="str">
        <f ca="1">CHOOSE(FIND(MID(VLOOKUP(5+10*AM56,INDIRECT($BD$4),4,0),2,1),"0123456789ABCD"),"-","-","-","-","-","-","-","1","2","3","4","5","6","7")</f>
        <v>5</v>
      </c>
      <c r="BB69" s="171" t="str">
        <f ca="1">CHOOSE(FIND(MID(VLOOKUP(5+10*AM56,INDIRECT($BD$4),4,0),3,1),"0123456789ABCD"),"-","-","-","-","-","-","-","1","2","3","4","5","6","7")</f>
        <v>4</v>
      </c>
      <c r="BC69" s="171" t="str">
        <f ca="1">CHOOSE(FIND(MID(VLOOKUP(5+10*AM56,INDIRECT($BD$4),4,0),4,1),"0123456789ABCD"),"-","-","-","-","-","-","-","1","2","3","4","5","6","7")</f>
        <v>-</v>
      </c>
      <c r="BD69" s="172" t="str">
        <f ca="1">CHOOSE(FIND(MID(VLOOKUP(5+10*AM56,INDIRECT($BD$4),4,0),5,1),"0123456789ABCD"),"-","-","-","-","-","-","-","1","2","3","4","5","6","7")</f>
        <v>5</v>
      </c>
    </row>
    <row r="70" spans="1:56" s="155" customFormat="1" ht="10.5" customHeight="1">
      <c r="A70" s="182" t="str">
        <f ca="1">" "&amp;MID(VLOOKUP(6+10*A56,INDIRECT($BD$4),2,0),1,1)&amp;CHOOSE(FIND(MID(VLOOKUP(6+10*A56,INDIRECT($BD$4),2,0),2,1),"SHDCN"),"♠","♥","♦","♣","NT")&amp;IF(VLOOKUP(6+10*A56,INDIRECT($BD$4),3,0)="d","*","")&amp;" "&amp;VLOOKUP(6+10*A56,INDIRECT($BD$4),4,0)&amp;", "&amp;IF(VLOOKUP(6+10*A56,INDIRECT($BD$4),5,0)&gt;0,"+"&amp;VLOOKUP(6+10*A56,INDIRECT($BD$4),5,0),VLOOKUP(6+10*A56,INDIRECT($BD$4),5,0))</f>
        <v> 4♠* W, +500</v>
      </c>
      <c r="G70" s="251" t="s">
        <v>17</v>
      </c>
      <c r="H70" s="113" t="str">
        <f ca="1">""&amp;VLOOKUP(4+10*A56,INDIRECT($BD$4),4,0)</f>
        <v>Q953</v>
      </c>
      <c r="L70" s="158"/>
      <c r="M70" s="249" t="s">
        <v>22</v>
      </c>
      <c r="N70" s="171" t="str">
        <f ca="1">CHOOSE(FIND(MID(VLOOKUP(5+10*A56,INDIRECT($BD$4),3,0),1,1),"0123456789ABCD"),"-","-","-","-","-","-","-","1","2","3","4","5","6","7")</f>
        <v>-</v>
      </c>
      <c r="O70" s="171" t="str">
        <f ca="1">CHOOSE(FIND(MID(VLOOKUP(5+10*A56,INDIRECT($BD$4),3,0),2,1),"0123456789ABCD"),"-","-","-","-","-","-","-","1","2","3","4","5","6","7")</f>
        <v>2</v>
      </c>
      <c r="P70" s="171" t="str">
        <f ca="1">CHOOSE(FIND(MID(VLOOKUP(5+10*A56,INDIRECT($BD$4),3,0),3,1),"0123456789ABCD"),"-","-","-","-","-","-","-","1","2","3","4","5","6","7")</f>
        <v>-</v>
      </c>
      <c r="Q70" s="171" t="str">
        <f ca="1">CHOOSE(FIND(MID(VLOOKUP(5+10*A56,INDIRECT($BD$4),3,0),4,1),"0123456789ABCD"),"-","-","-","-","-","-","-","1","2","3","4","5","6","7")</f>
        <v>2</v>
      </c>
      <c r="R70" s="172" t="str">
        <f ca="1">CHOOSE(FIND(MID(VLOOKUP(5+10*A56,INDIRECT($BD$4),3,0),5,1),"0123456789ABCD"),"-","-","-","-","-","-","-","1","2","3","4","5","6","7")</f>
        <v>2</v>
      </c>
      <c r="T70" s="182" t="str">
        <f ca="1">" "&amp;MID(VLOOKUP(6+10*T56,INDIRECT($BD$4),2,0),1,1)&amp;CHOOSE(FIND(MID(VLOOKUP(6+10*T56,INDIRECT($BD$4),2,0),2,1),"SHDCN"),"♠","♥","♦","♣","NT")&amp;IF(VLOOKUP(6+10*T56,INDIRECT($BD$4),3,0)="d","*","")&amp;" "&amp;VLOOKUP(6+10*T56,INDIRECT($BD$4),4,0)&amp;", "&amp;IF(VLOOKUP(6+10*T56,INDIRECT($BD$4),5,0)&gt;0,"+"&amp;VLOOKUP(6+10*T56,INDIRECT($BD$4),5,0),VLOOKUP(6+10*T56,INDIRECT($BD$4),5,0))</f>
        <v> 4♠ W, -420</v>
      </c>
      <c r="Z70" s="251" t="s">
        <v>17</v>
      </c>
      <c r="AA70" s="113" t="str">
        <f ca="1">""&amp;VLOOKUP(4+10*T56,INDIRECT($BD$4),4,0)</f>
        <v>987</v>
      </c>
      <c r="AE70" s="158"/>
      <c r="AF70" s="249" t="s">
        <v>22</v>
      </c>
      <c r="AG70" s="171" t="str">
        <f ca="1">CHOOSE(FIND(MID(VLOOKUP(5+10*T56,INDIRECT($BD$4),3,0),1,1),"0123456789ABCD"),"-","-","-","-","-","-","-","1","2","3","4","5","6","7")</f>
        <v>3</v>
      </c>
      <c r="AH70" s="171" t="str">
        <f ca="1">CHOOSE(FIND(MID(VLOOKUP(5+10*T56,INDIRECT($BD$4),3,0),2,1),"0123456789ABCD"),"-","-","-","-","-","-","-","1","2","3","4","5","6","7")</f>
        <v>4</v>
      </c>
      <c r="AI70" s="171" t="str">
        <f ca="1">CHOOSE(FIND(MID(VLOOKUP(5+10*T56,INDIRECT($BD$4),3,0),3,1),"0123456789ABCD"),"-","-","-","-","-","-","-","1","2","3","4","5","6","7")</f>
        <v>3</v>
      </c>
      <c r="AJ70" s="171" t="str">
        <f ca="1">CHOOSE(FIND(MID(VLOOKUP(5+10*T56,INDIRECT($BD$4),3,0),4,1),"0123456789ABCD"),"-","-","-","-","-","-","-","1","2","3","4","5","6","7")</f>
        <v>2</v>
      </c>
      <c r="AK70" s="172" t="str">
        <f ca="1">CHOOSE(FIND(MID(VLOOKUP(5+10*T56,INDIRECT($BD$4),3,0),5,1),"0123456789ABCD"),"-","-","-","-","-","-","-","1","2","3","4","5","6","7")</f>
        <v>1</v>
      </c>
      <c r="AM70" s="182" t="str">
        <f ca="1">" "&amp;MID(VLOOKUP(6+10*AM56,INDIRECT($BD$4),2,0),1,1)&amp;CHOOSE(FIND(MID(VLOOKUP(6+10*AM56,INDIRECT($BD$4),2,0),2,1),"SHDCN"),"♠","♥","♦","♣","NT")&amp;IF(VLOOKUP(6+10*AM56,INDIRECT($BD$4),3,0)="d","*","")&amp;" "&amp;VLOOKUP(6+10*AM56,INDIRECT($BD$4),4,0)&amp;", "&amp;IF(VLOOKUP(6+10*AM56,INDIRECT($BD$4),5,0)&gt;0,"+"&amp;VLOOKUP(6+10*AM56,INDIRECT($BD$4),5,0),VLOOKUP(6+10*AM56,INDIRECT($BD$4),5,0))</f>
        <v> 4NT N, +660</v>
      </c>
      <c r="AS70" s="251" t="s">
        <v>17</v>
      </c>
      <c r="AT70" s="113" t="str">
        <f ca="1">""&amp;VLOOKUP(4+10*AM56,INDIRECT($BD$4),4,0)</f>
        <v>Q</v>
      </c>
      <c r="AX70" s="158"/>
      <c r="AY70" s="249" t="s">
        <v>22</v>
      </c>
      <c r="AZ70" s="171" t="str">
        <f ca="1">CHOOSE(FIND(MID(VLOOKUP(5+10*AM56,INDIRECT($BD$4),3,0),1,1),"0123456789ABCD"),"-","-","-","-","-","-","-","1","2","3","4","5","6","7")</f>
        <v>-</v>
      </c>
      <c r="BA70" s="171" t="str">
        <f ca="1">CHOOSE(FIND(MID(VLOOKUP(5+10*AM56,INDIRECT($BD$4),3,0),2,1),"0123456789ABCD"),"-","-","-","-","-","-","-","1","2","3","4","5","6","7")</f>
        <v>-</v>
      </c>
      <c r="BB70" s="171" t="str">
        <f ca="1">CHOOSE(FIND(MID(VLOOKUP(5+10*AM56,INDIRECT($BD$4),3,0),3,1),"0123456789ABCD"),"-","-","-","-","-","-","-","1","2","3","4","5","6","7")</f>
        <v>-</v>
      </c>
      <c r="BC70" s="171" t="str">
        <f ca="1">CHOOSE(FIND(MID(VLOOKUP(5+10*AM56,INDIRECT($BD$4),3,0),4,1),"0123456789ABCD"),"-","-","-","-","-","-","-","1","2","3","4","5","6","7")</f>
        <v>1</v>
      </c>
      <c r="BD70" s="172" t="str">
        <f ca="1">CHOOSE(FIND(MID(VLOOKUP(5+10*AM56,INDIRECT($BD$4),3,0),5,1),"0123456789ABCD"),"-","-","-","-","-","-","-","1","2","3","4","5","6","7")</f>
        <v>-</v>
      </c>
    </row>
    <row r="71" spans="1:56" s="155" customFormat="1" ht="10.5" customHeight="1">
      <c r="A71" s="156"/>
      <c r="B71" s="173"/>
      <c r="C71" s="173"/>
      <c r="D71" s="173"/>
      <c r="E71" s="173"/>
      <c r="F71" s="173"/>
      <c r="G71" s="173"/>
      <c r="H71" s="173"/>
      <c r="I71" s="174"/>
      <c r="J71" s="175"/>
      <c r="K71" s="175"/>
      <c r="L71" s="176"/>
      <c r="M71" s="250" t="s">
        <v>23</v>
      </c>
      <c r="N71" s="177" t="str">
        <f ca="1">CHOOSE(FIND(MID(VLOOKUP(5+10*A56,INDIRECT($BD$4),5,0),1,1),"0123456789ABCD"),"-","-","-","-","-","-","-","1","2","3","4","5","6","7")</f>
        <v>-</v>
      </c>
      <c r="O71" s="177" t="str">
        <f ca="1">CHOOSE(FIND(MID(VLOOKUP(5+10*A56,INDIRECT($BD$4),5,0),2,1),"0123456789ABCD"),"-","-","-","-","-","-","-","1","2","3","4","5","6","7")</f>
        <v>2</v>
      </c>
      <c r="P71" s="177" t="str">
        <f ca="1">CHOOSE(FIND(MID(VLOOKUP(5+10*A56,INDIRECT($BD$4),5,0),3,1),"0123456789ABCD"),"-","-","-","-","-","-","-","1","2","3","4","5","6","7")</f>
        <v>-</v>
      </c>
      <c r="Q71" s="177" t="str">
        <f ca="1">CHOOSE(FIND(MID(VLOOKUP(5+10*A56,INDIRECT($BD$4),5,0),4,1),"0123456789ABCD"),"-","-","-","-","-","-","-","1","2","3","4","5","6","7")</f>
        <v>2</v>
      </c>
      <c r="R71" s="178" t="str">
        <f ca="1">CHOOSE(FIND(MID(VLOOKUP(5+10*A56,INDIRECT($BD$4),5,0),5,1),"0123456789ABCD"),"-","-","-","-","-","-","-","1","2","3","4","5","6","7")</f>
        <v>2</v>
      </c>
      <c r="T71" s="156"/>
      <c r="U71" s="173"/>
      <c r="V71" s="173"/>
      <c r="W71" s="173"/>
      <c r="X71" s="173"/>
      <c r="Y71" s="173"/>
      <c r="Z71" s="173"/>
      <c r="AA71" s="173"/>
      <c r="AB71" s="174"/>
      <c r="AC71" s="175"/>
      <c r="AD71" s="175"/>
      <c r="AE71" s="176"/>
      <c r="AF71" s="250" t="s">
        <v>23</v>
      </c>
      <c r="AG71" s="177" t="str">
        <f ca="1">CHOOSE(FIND(MID(VLOOKUP(5+10*T56,INDIRECT($BD$4),5,0),1,1),"0123456789ABCD"),"-","-","-","-","-","-","-","1","2","3","4","5","6","7")</f>
        <v>3</v>
      </c>
      <c r="AH71" s="177" t="str">
        <f ca="1">CHOOSE(FIND(MID(VLOOKUP(5+10*T56,INDIRECT($BD$4),5,0),2,1),"0123456789ABCD"),"-","-","-","-","-","-","-","1","2","3","4","5","6","7")</f>
        <v>4</v>
      </c>
      <c r="AI71" s="177" t="str">
        <f ca="1">CHOOSE(FIND(MID(VLOOKUP(5+10*T56,INDIRECT($BD$4),5,0),3,1),"0123456789ABCD"),"-","-","-","-","-","-","-","1","2","3","4","5","6","7")</f>
        <v>3</v>
      </c>
      <c r="AJ71" s="177" t="str">
        <f ca="1">CHOOSE(FIND(MID(VLOOKUP(5+10*T56,INDIRECT($BD$4),5,0),4,1),"0123456789ABCD"),"-","-","-","-","-","-","-","1","2","3","4","5","6","7")</f>
        <v>2</v>
      </c>
      <c r="AK71" s="178" t="str">
        <f ca="1">CHOOSE(FIND(MID(VLOOKUP(5+10*T56,INDIRECT($BD$4),5,0),5,1),"0123456789ABCD"),"-","-","-","-","-","-","-","1","2","3","4","5","6","7")</f>
        <v>1</v>
      </c>
      <c r="AM71" s="156"/>
      <c r="AN71" s="173"/>
      <c r="AO71" s="173"/>
      <c r="AP71" s="173"/>
      <c r="AQ71" s="173"/>
      <c r="AR71" s="173"/>
      <c r="AS71" s="173"/>
      <c r="AT71" s="173"/>
      <c r="AU71" s="174"/>
      <c r="AV71" s="175"/>
      <c r="AW71" s="175"/>
      <c r="AX71" s="176"/>
      <c r="AY71" s="250" t="s">
        <v>23</v>
      </c>
      <c r="AZ71" s="177" t="str">
        <f ca="1">CHOOSE(FIND(MID(VLOOKUP(5+10*AM56,INDIRECT($BD$4),5,0),1,1),"0123456789ABCD"),"-","-","-","-","-","-","-","1","2","3","4","5","6","7")</f>
        <v>-</v>
      </c>
      <c r="BA71" s="177" t="str">
        <f ca="1">CHOOSE(FIND(MID(VLOOKUP(5+10*AM56,INDIRECT($BD$4),5,0),2,1),"0123456789ABCD"),"-","-","-","-","-","-","-","1","2","3","4","5","6","7")</f>
        <v>-</v>
      </c>
      <c r="BB71" s="177" t="str">
        <f ca="1">CHOOSE(FIND(MID(VLOOKUP(5+10*AM56,INDIRECT($BD$4),5,0),3,1),"0123456789ABCD"),"-","-","-","-","-","-","-","1","2","3","4","5","6","7")</f>
        <v>-</v>
      </c>
      <c r="BC71" s="177" t="str">
        <f ca="1">CHOOSE(FIND(MID(VLOOKUP(5+10*AM56,INDIRECT($BD$4),5,0),4,1),"0123456789ABCD"),"-","-","-","-","-","-","-","1","2","3","4","5","6","7")</f>
        <v>1</v>
      </c>
      <c r="BD71" s="178" t="str">
        <f ca="1">CHOOSE(FIND(MID(VLOOKUP(5+10*AM56,INDIRECT($BD$4),5,0),5,1),"0123456789ABCD"),"-","-","-","-","-","-","-","1","2","3","4","5","6","7")</f>
        <v>-</v>
      </c>
    </row>
    <row r="72" ht="6.75" customHeight="1"/>
    <row r="73" spans="1:56" s="155" customFormat="1" ht="10.5" customHeight="1">
      <c r="A73" s="343">
        <f>1+AM56</f>
        <v>13</v>
      </c>
      <c r="B73" s="344"/>
      <c r="C73" s="344"/>
      <c r="D73" s="344"/>
      <c r="E73" s="345"/>
      <c r="F73" s="238"/>
      <c r="G73" s="238"/>
      <c r="H73" s="238"/>
      <c r="I73" s="152"/>
      <c r="J73" s="152"/>
      <c r="K73" s="152"/>
      <c r="L73" s="153"/>
      <c r="M73" s="254" t="s">
        <v>68</v>
      </c>
      <c r="N73" s="342" t="str">
        <f>""&amp;IF(ISNUMBER(FIND("A",H74)),4,0)+IF(ISNUMBER(FIND("K",H74)),3,0)+IF(ISNUMBER(FIND("Q",H74)),2,0)+IF(ISNUMBER(FIND("J",H74)),1,0)+IF(ISNUMBER(FIND("A",H75)),4,0)+IF(ISNUMBER(FIND("K",H75)),3,0)+IF(ISNUMBER(FIND("Q",H75)),2,0)+IF(ISNUMBER(FIND("J",H75)),1,0)+IF(ISNUMBER(FIND("A",H76)),4,0)+IF(ISNUMBER(FIND("K",H76)),3,0)+IF(ISNUMBER(FIND("Q",H76)),2,0)+IF(ISNUMBER(FIND("J",H76)),1,0)+IF(ISNUMBER(FIND("A",H77)),4,0)+IF(ISNUMBER(FIND("K",H77)),3,0)+IF(ISNUMBER(FIND("Q",H77)),2,0)+IF(ISNUMBER(FIND("J",H77)),1,0)</f>
        <v>5</v>
      </c>
      <c r="O73" s="342"/>
      <c r="P73" s="255" t="s">
        <v>67</v>
      </c>
      <c r="Q73" s="152"/>
      <c r="R73" s="154"/>
      <c r="T73" s="343">
        <f>1+A73</f>
        <v>14</v>
      </c>
      <c r="U73" s="344"/>
      <c r="V73" s="344"/>
      <c r="W73" s="344"/>
      <c r="X73" s="345"/>
      <c r="Y73" s="238"/>
      <c r="Z73" s="238"/>
      <c r="AA73" s="238"/>
      <c r="AB73" s="152"/>
      <c r="AC73" s="152"/>
      <c r="AD73" s="152"/>
      <c r="AE73" s="153"/>
      <c r="AF73" s="254" t="s">
        <v>68</v>
      </c>
      <c r="AG73" s="342" t="str">
        <f>""&amp;IF(ISNUMBER(FIND("A",AA74)),4,0)+IF(ISNUMBER(FIND("K",AA74)),3,0)+IF(ISNUMBER(FIND("Q",AA74)),2,0)+IF(ISNUMBER(FIND("J",AA74)),1,0)+IF(ISNUMBER(FIND("A",AA75)),4,0)+IF(ISNUMBER(FIND("K",AA75)),3,0)+IF(ISNUMBER(FIND("Q",AA75)),2,0)+IF(ISNUMBER(FIND("J",AA75)),1,0)+IF(ISNUMBER(FIND("A",AA76)),4,0)+IF(ISNUMBER(FIND("K",AA76)),3,0)+IF(ISNUMBER(FIND("Q",AA76)),2,0)+IF(ISNUMBER(FIND("J",AA76)),1,0)+IF(ISNUMBER(FIND("A",AA77)),4,0)+IF(ISNUMBER(FIND("K",AA77)),3,0)+IF(ISNUMBER(FIND("Q",AA77)),2,0)+IF(ISNUMBER(FIND("J",AA77)),1,0)</f>
        <v>8</v>
      </c>
      <c r="AH73" s="342"/>
      <c r="AI73" s="255" t="s">
        <v>67</v>
      </c>
      <c r="AJ73" s="152"/>
      <c r="AK73" s="154"/>
      <c r="AM73" s="343">
        <f>1+T73</f>
        <v>15</v>
      </c>
      <c r="AN73" s="344"/>
      <c r="AO73" s="344"/>
      <c r="AP73" s="344"/>
      <c r="AQ73" s="345"/>
      <c r="AR73" s="238"/>
      <c r="AS73" s="238"/>
      <c r="AT73" s="238"/>
      <c r="AU73" s="152"/>
      <c r="AV73" s="152"/>
      <c r="AW73" s="152"/>
      <c r="AX73" s="153"/>
      <c r="AY73" s="254" t="s">
        <v>68</v>
      </c>
      <c r="AZ73" s="342" t="str">
        <f>""&amp;IF(ISNUMBER(FIND("A",AT74)),4,0)+IF(ISNUMBER(FIND("K",AT74)),3,0)+IF(ISNUMBER(FIND("Q",AT74)),2,0)+IF(ISNUMBER(FIND("J",AT74)),1,0)+IF(ISNUMBER(FIND("A",AT75)),4,0)+IF(ISNUMBER(FIND("K",AT75)),3,0)+IF(ISNUMBER(FIND("Q",AT75)),2,0)+IF(ISNUMBER(FIND("J",AT75)),1,0)+IF(ISNUMBER(FIND("A",AT76)),4,0)+IF(ISNUMBER(FIND("K",AT76)),3,0)+IF(ISNUMBER(FIND("Q",AT76)),2,0)+IF(ISNUMBER(FIND("J",AT76)),1,0)+IF(ISNUMBER(FIND("A",AT77)),4,0)+IF(ISNUMBER(FIND("K",AT77)),3,0)+IF(ISNUMBER(FIND("Q",AT77)),2,0)+IF(ISNUMBER(FIND("J",AT77)),1,0)</f>
        <v>12</v>
      </c>
      <c r="BA73" s="342"/>
      <c r="BB73" s="255" t="s">
        <v>67</v>
      </c>
      <c r="BC73" s="152"/>
      <c r="BD73" s="154"/>
    </row>
    <row r="74" spans="1:56" s="155" customFormat="1" ht="10.5" customHeight="1">
      <c r="A74" s="346"/>
      <c r="B74" s="347"/>
      <c r="C74" s="347"/>
      <c r="D74" s="347"/>
      <c r="E74" s="348"/>
      <c r="F74" s="239"/>
      <c r="G74" s="247" t="s">
        <v>52</v>
      </c>
      <c r="H74" s="113" t="str">
        <f ca="1">""&amp;VLOOKUP(1+10*A73,INDIRECT($BD$4),2,0)</f>
        <v>10</v>
      </c>
      <c r="I74" s="157"/>
      <c r="L74" s="158"/>
      <c r="M74" s="249" t="s">
        <v>69</v>
      </c>
      <c r="N74" s="349" t="str">
        <f>""&amp;IF(ISNUMBER(FIND("A",H84)),4,0)+IF(ISNUMBER(FIND("K",H84)),3,0)+IF(ISNUMBER(FIND("Q",H84)),2,0)+IF(ISNUMBER(FIND("J",H84)),1,0)+IF(ISNUMBER(FIND("A",H85)),4,0)+IF(ISNUMBER(FIND("K",H85)),3,0)+IF(ISNUMBER(FIND("Q",H85)),2,0)+IF(ISNUMBER(FIND("J",H85)),1,0)+IF(ISNUMBER(FIND("A",H86)),4,0)+IF(ISNUMBER(FIND("K",H86)),3,0)+IF(ISNUMBER(FIND("Q",H86)),2,0)+IF(ISNUMBER(FIND("J",H86)),1,0)+IF(ISNUMBER(FIND("A",H87)),4,0)+IF(ISNUMBER(FIND("K",H87)),3,0)+IF(ISNUMBER(FIND("Q",H87)),2,0)+IF(ISNUMBER(FIND("J",H87)),1,0)</f>
        <v>12</v>
      </c>
      <c r="O74" s="349"/>
      <c r="P74" s="162" t="s">
        <v>67</v>
      </c>
      <c r="R74" s="179"/>
      <c r="T74" s="346"/>
      <c r="U74" s="347"/>
      <c r="V74" s="347"/>
      <c r="W74" s="347"/>
      <c r="X74" s="348"/>
      <c r="Y74" s="239"/>
      <c r="Z74" s="247" t="s">
        <v>52</v>
      </c>
      <c r="AA74" s="113" t="str">
        <f ca="1">""&amp;VLOOKUP(1+10*T73,INDIRECT($BD$4),2,0)</f>
        <v>97543</v>
      </c>
      <c r="AB74" s="157"/>
      <c r="AE74" s="158"/>
      <c r="AF74" s="249" t="s">
        <v>69</v>
      </c>
      <c r="AG74" s="349" t="str">
        <f>""&amp;IF(ISNUMBER(FIND("A",AA84)),4,0)+IF(ISNUMBER(FIND("K",AA84)),3,0)+IF(ISNUMBER(FIND("Q",AA84)),2,0)+IF(ISNUMBER(FIND("J",AA84)),1,0)+IF(ISNUMBER(FIND("A",AA85)),4,0)+IF(ISNUMBER(FIND("K",AA85)),3,0)+IF(ISNUMBER(FIND("Q",AA85)),2,0)+IF(ISNUMBER(FIND("J",AA85)),1,0)+IF(ISNUMBER(FIND("A",AA86)),4,0)+IF(ISNUMBER(FIND("K",AA86)),3,0)+IF(ISNUMBER(FIND("Q",AA86)),2,0)+IF(ISNUMBER(FIND("J",AA86)),1,0)+IF(ISNUMBER(FIND("A",AA87)),4,0)+IF(ISNUMBER(FIND("K",AA87)),3,0)+IF(ISNUMBER(FIND("Q",AA87)),2,0)+IF(ISNUMBER(FIND("J",AA87)),1,0)</f>
        <v>9</v>
      </c>
      <c r="AH74" s="349"/>
      <c r="AI74" s="162" t="s">
        <v>67</v>
      </c>
      <c r="AK74" s="179"/>
      <c r="AM74" s="346"/>
      <c r="AN74" s="347"/>
      <c r="AO74" s="347"/>
      <c r="AP74" s="347"/>
      <c r="AQ74" s="348"/>
      <c r="AR74" s="239"/>
      <c r="AS74" s="247" t="s">
        <v>52</v>
      </c>
      <c r="AT74" s="113" t="str">
        <f ca="1">""&amp;VLOOKUP(1+10*AM73,INDIRECT($BD$4),2,0)</f>
        <v>A6</v>
      </c>
      <c r="AU74" s="157"/>
      <c r="AX74" s="158"/>
      <c r="AY74" s="249" t="s">
        <v>69</v>
      </c>
      <c r="AZ74" s="349" t="str">
        <f>""&amp;IF(ISNUMBER(FIND("A",AT84)),4,0)+IF(ISNUMBER(FIND("K",AT84)),3,0)+IF(ISNUMBER(FIND("Q",AT84)),2,0)+IF(ISNUMBER(FIND("J",AT84)),1,0)+IF(ISNUMBER(FIND("A",AT85)),4,0)+IF(ISNUMBER(FIND("K",AT85)),3,0)+IF(ISNUMBER(FIND("Q",AT85)),2,0)+IF(ISNUMBER(FIND("J",AT85)),1,0)+IF(ISNUMBER(FIND("A",AT86)),4,0)+IF(ISNUMBER(FIND("K",AT86)),3,0)+IF(ISNUMBER(FIND("Q",AT86)),2,0)+IF(ISNUMBER(FIND("J",AT86)),1,0)+IF(ISNUMBER(FIND("A",AT87)),4,0)+IF(ISNUMBER(FIND("K",AT87)),3,0)+IF(ISNUMBER(FIND("Q",AT87)),2,0)+IF(ISNUMBER(FIND("J",AT87)),1,0)</f>
        <v>10</v>
      </c>
      <c r="BA74" s="349"/>
      <c r="BB74" s="162" t="s">
        <v>67</v>
      </c>
      <c r="BD74" s="179"/>
    </row>
    <row r="75" spans="1:56" s="155" customFormat="1" ht="10.5" customHeight="1">
      <c r="A75" s="294" t="str">
        <f>MID("WNES",1+MOD(A73,4),1)&amp;" / "&amp;MID(" EW  NS NoneBoth",1+4*INT(MOD(11*A73,16)/4),4)</f>
        <v>N / Both</v>
      </c>
      <c r="B75" s="295"/>
      <c r="C75" s="295"/>
      <c r="D75" s="295"/>
      <c r="E75" s="302"/>
      <c r="F75" s="181"/>
      <c r="G75" s="247" t="s">
        <v>15</v>
      </c>
      <c r="H75" s="113" t="str">
        <f ca="1">""&amp;VLOOKUP(2+10*A73,INDIRECT($BD$4),2,0)</f>
        <v>10653</v>
      </c>
      <c r="I75" s="157"/>
      <c r="L75" s="158"/>
      <c r="M75" s="249" t="s">
        <v>70</v>
      </c>
      <c r="N75" s="349" t="str">
        <f>""&amp;IF(ISNUMBER(FIND("A",M79)),4,0)+IF(ISNUMBER(FIND("K",M79)),3,0)+IF(ISNUMBER(FIND("Q",M79)),2,0)+IF(ISNUMBER(FIND("J",M79)),1,0)+IF(ISNUMBER(FIND("A",M80)),4,0)+IF(ISNUMBER(FIND("K",M80)),3,0)+IF(ISNUMBER(FIND("Q",M80)),2,0)+IF(ISNUMBER(FIND("J",M80)),1,0)+IF(ISNUMBER(FIND("A",M81)),4,0)+IF(ISNUMBER(FIND("K",M81)),3,0)+IF(ISNUMBER(FIND("Q",M81)),2,0)+IF(ISNUMBER(FIND("J",M81)),1,0)+IF(ISNUMBER(FIND("A",M82)),4,0)+IF(ISNUMBER(FIND("K",M82)),3,0)+IF(ISNUMBER(FIND("Q",M82)),2,0)+IF(ISNUMBER(FIND("J",M82)),1,0)</f>
        <v>10</v>
      </c>
      <c r="O75" s="349"/>
      <c r="P75" s="162" t="s">
        <v>67</v>
      </c>
      <c r="R75" s="160"/>
      <c r="T75" s="294" t="str">
        <f>MID("WNES",1+MOD(T73,4),1)&amp;" / "&amp;MID(" EW  NS NoneBoth",1+4*INT(MOD(11*T73,16)/4),4)</f>
        <v>E / None</v>
      </c>
      <c r="U75" s="295"/>
      <c r="V75" s="295"/>
      <c r="W75" s="295"/>
      <c r="X75" s="302"/>
      <c r="Y75" s="181"/>
      <c r="Z75" s="247" t="s">
        <v>15</v>
      </c>
      <c r="AA75" s="113" t="str">
        <f ca="1">""&amp;VLOOKUP(2+10*T73,INDIRECT($BD$4),2,0)</f>
        <v>7</v>
      </c>
      <c r="AB75" s="157"/>
      <c r="AE75" s="158"/>
      <c r="AF75" s="249" t="s">
        <v>70</v>
      </c>
      <c r="AG75" s="349" t="str">
        <f>""&amp;IF(ISNUMBER(FIND("A",AF79)),4,0)+IF(ISNUMBER(FIND("K",AF79)),3,0)+IF(ISNUMBER(FIND("Q",AF79)),2,0)+IF(ISNUMBER(FIND("J",AF79)),1,0)+IF(ISNUMBER(FIND("A",AF80)),4,0)+IF(ISNUMBER(FIND("K",AF80)),3,0)+IF(ISNUMBER(FIND("Q",AF80)),2,0)+IF(ISNUMBER(FIND("J",AF80)),1,0)+IF(ISNUMBER(FIND("A",AF81)),4,0)+IF(ISNUMBER(FIND("K",AF81)),3,0)+IF(ISNUMBER(FIND("Q",AF81)),2,0)+IF(ISNUMBER(FIND("J",AF81)),1,0)+IF(ISNUMBER(FIND("A",AF82)),4,0)+IF(ISNUMBER(FIND("K",AF82)),3,0)+IF(ISNUMBER(FIND("Q",AF82)),2,0)+IF(ISNUMBER(FIND("J",AF82)),1,0)</f>
        <v>14</v>
      </c>
      <c r="AH75" s="349"/>
      <c r="AI75" s="162" t="s">
        <v>67</v>
      </c>
      <c r="AK75" s="160"/>
      <c r="AM75" s="294" t="str">
        <f>MID("WNES",1+MOD(AM73,4),1)&amp;" / "&amp;MID(" EW  NS NoneBoth",1+4*INT(MOD(11*AM73,16)/4),4)</f>
        <v>S /  NS </v>
      </c>
      <c r="AN75" s="295"/>
      <c r="AO75" s="295"/>
      <c r="AP75" s="295"/>
      <c r="AQ75" s="302"/>
      <c r="AR75" s="181"/>
      <c r="AS75" s="247" t="s">
        <v>15</v>
      </c>
      <c r="AT75" s="113" t="str">
        <f ca="1">""&amp;VLOOKUP(2+10*AM73,INDIRECT($BD$4),2,0)</f>
        <v>A1072</v>
      </c>
      <c r="AU75" s="157"/>
      <c r="AX75" s="158"/>
      <c r="AY75" s="249" t="s">
        <v>70</v>
      </c>
      <c r="AZ75" s="349" t="str">
        <f>""&amp;IF(ISNUMBER(FIND("A",AY79)),4,0)+IF(ISNUMBER(FIND("K",AY79)),3,0)+IF(ISNUMBER(FIND("Q",AY79)),2,0)+IF(ISNUMBER(FIND("J",AY79)),1,0)+IF(ISNUMBER(FIND("A",AY80)),4,0)+IF(ISNUMBER(FIND("K",AY80)),3,0)+IF(ISNUMBER(FIND("Q",AY80)),2,0)+IF(ISNUMBER(FIND("J",AY80)),1,0)+IF(ISNUMBER(FIND("A",AY81)),4,0)+IF(ISNUMBER(FIND("K",AY81)),3,0)+IF(ISNUMBER(FIND("Q",AY81)),2,0)+IF(ISNUMBER(FIND("J",AY81)),1,0)+IF(ISNUMBER(FIND("A",AY82)),4,0)+IF(ISNUMBER(FIND("K",AY82)),3,0)+IF(ISNUMBER(FIND("Q",AY82)),2,0)+IF(ISNUMBER(FIND("J",AY82)),1,0)</f>
        <v>4</v>
      </c>
      <c r="BA75" s="349"/>
      <c r="BB75" s="162" t="s">
        <v>67</v>
      </c>
      <c r="BD75" s="160"/>
    </row>
    <row r="76" spans="1:56" s="155" customFormat="1" ht="10.5" customHeight="1">
      <c r="A76" s="320"/>
      <c r="B76" s="321"/>
      <c r="C76" s="321"/>
      <c r="D76" s="321"/>
      <c r="E76" s="322"/>
      <c r="F76" s="181"/>
      <c r="G76" s="247" t="s">
        <v>53</v>
      </c>
      <c r="H76" s="113" t="str">
        <f ca="1">""&amp;VLOOKUP(3+10*A73,INDIRECT($BD$4),2,0)</f>
        <v>A1063</v>
      </c>
      <c r="I76" s="157"/>
      <c r="L76" s="158"/>
      <c r="M76" s="250" t="s">
        <v>71</v>
      </c>
      <c r="N76" s="341" t="str">
        <f>""&amp;IF(ISNUMBER(FIND("A",B79)),4,0)+IF(ISNUMBER(FIND("K",B79)),3,0)+IF(ISNUMBER(FIND("Q",B79)),2,0)+IF(ISNUMBER(FIND("J",B79)),1,0)+IF(ISNUMBER(FIND("A",B80)),4,0)+IF(ISNUMBER(FIND("K",B80)),3,0)+IF(ISNUMBER(FIND("Q",B80)),2,0)+IF(ISNUMBER(FIND("J",B80)),1,0)+IF(ISNUMBER(FIND("A",B81)),4,0)+IF(ISNUMBER(FIND("K",B81)),3,0)+IF(ISNUMBER(FIND("Q",B81)),2,0)+IF(ISNUMBER(FIND("J",B81)),1,0)+IF(ISNUMBER(FIND("A",B82)),4,0)+IF(ISNUMBER(FIND("K",B82)),3,0)+IF(ISNUMBER(FIND("Q",B82)),2,0)+IF(ISNUMBER(FIND("J",B82)),1,0)</f>
        <v>13</v>
      </c>
      <c r="O76" s="341"/>
      <c r="P76" s="175" t="s">
        <v>67</v>
      </c>
      <c r="Q76" s="253"/>
      <c r="R76" s="248"/>
      <c r="T76" s="320"/>
      <c r="U76" s="321"/>
      <c r="V76" s="321"/>
      <c r="W76" s="321"/>
      <c r="X76" s="322"/>
      <c r="Y76" s="181"/>
      <c r="Z76" s="247" t="s">
        <v>53</v>
      </c>
      <c r="AA76" s="113" t="str">
        <f ca="1">""&amp;VLOOKUP(3+10*T73,INDIRECT($BD$4),2,0)</f>
        <v>AKJ9853</v>
      </c>
      <c r="AB76" s="157"/>
      <c r="AE76" s="158"/>
      <c r="AF76" s="250" t="s">
        <v>71</v>
      </c>
      <c r="AG76" s="341" t="str">
        <f>""&amp;IF(ISNUMBER(FIND("A",U79)),4,0)+IF(ISNUMBER(FIND("K",U79)),3,0)+IF(ISNUMBER(FIND("Q",U79)),2,0)+IF(ISNUMBER(FIND("J",U79)),1,0)+IF(ISNUMBER(FIND("A",U80)),4,0)+IF(ISNUMBER(FIND("K",U80)),3,0)+IF(ISNUMBER(FIND("Q",U80)),2,0)+IF(ISNUMBER(FIND("J",U80)),1,0)+IF(ISNUMBER(FIND("A",U81)),4,0)+IF(ISNUMBER(FIND("K",U81)),3,0)+IF(ISNUMBER(FIND("Q",U81)),2,0)+IF(ISNUMBER(FIND("J",U81)),1,0)+IF(ISNUMBER(FIND("A",U82)),4,0)+IF(ISNUMBER(FIND("K",U82)),3,0)+IF(ISNUMBER(FIND("Q",U82)),2,0)+IF(ISNUMBER(FIND("J",U82)),1,0)</f>
        <v>9</v>
      </c>
      <c r="AH76" s="341"/>
      <c r="AI76" s="175" t="s">
        <v>67</v>
      </c>
      <c r="AJ76" s="253"/>
      <c r="AK76" s="248"/>
      <c r="AM76" s="320"/>
      <c r="AN76" s="321"/>
      <c r="AO76" s="321"/>
      <c r="AP76" s="321"/>
      <c r="AQ76" s="322"/>
      <c r="AR76" s="181"/>
      <c r="AS76" s="247" t="s">
        <v>53</v>
      </c>
      <c r="AT76" s="113" t="str">
        <f ca="1">""&amp;VLOOKUP(3+10*AM73,INDIRECT($BD$4),2,0)</f>
        <v>6</v>
      </c>
      <c r="AU76" s="157"/>
      <c r="AX76" s="158"/>
      <c r="AY76" s="250" t="s">
        <v>71</v>
      </c>
      <c r="AZ76" s="341" t="str">
        <f>""&amp;IF(ISNUMBER(FIND("A",AN79)),4,0)+IF(ISNUMBER(FIND("K",AN79)),3,0)+IF(ISNUMBER(FIND("Q",AN79)),2,0)+IF(ISNUMBER(FIND("J",AN79)),1,0)+IF(ISNUMBER(FIND("A",AN80)),4,0)+IF(ISNUMBER(FIND("K",AN80)),3,0)+IF(ISNUMBER(FIND("Q",AN80)),2,0)+IF(ISNUMBER(FIND("J",AN80)),1,0)+IF(ISNUMBER(FIND("A",AN81)),4,0)+IF(ISNUMBER(FIND("K",AN81)),3,0)+IF(ISNUMBER(FIND("Q",AN81)),2,0)+IF(ISNUMBER(FIND("J",AN81)),1,0)+IF(ISNUMBER(FIND("A",AN82)),4,0)+IF(ISNUMBER(FIND("K",AN82)),3,0)+IF(ISNUMBER(FIND("Q",AN82)),2,0)+IF(ISNUMBER(FIND("J",AN82)),1,0)</f>
        <v>14</v>
      </c>
      <c r="BA76" s="341"/>
      <c r="BB76" s="175" t="s">
        <v>67</v>
      </c>
      <c r="BC76" s="253"/>
      <c r="BD76" s="248"/>
    </row>
    <row r="77" spans="1:56" s="155" customFormat="1" ht="10.5" customHeight="1">
      <c r="A77" s="180"/>
      <c r="B77" s="181"/>
      <c r="C77" s="181"/>
      <c r="D77" s="181"/>
      <c r="E77" s="181"/>
      <c r="F77" s="181"/>
      <c r="G77" s="247" t="s">
        <v>17</v>
      </c>
      <c r="H77" s="113" t="str">
        <f ca="1">""&amp;VLOOKUP(4+10*A73,INDIRECT($BD$4),2,0)</f>
        <v>J1092</v>
      </c>
      <c r="I77" s="157"/>
      <c r="L77" s="158"/>
      <c r="R77" s="160"/>
      <c r="T77" s="180"/>
      <c r="U77" s="181"/>
      <c r="V77" s="181"/>
      <c r="W77" s="181"/>
      <c r="X77" s="181"/>
      <c r="Y77" s="181"/>
      <c r="Z77" s="247" t="s">
        <v>17</v>
      </c>
      <c r="AA77" s="113" t="str">
        <f ca="1">""&amp;VLOOKUP(4+10*T73,INDIRECT($BD$4),2,0)</f>
        <v>--</v>
      </c>
      <c r="AB77" s="157"/>
      <c r="AE77" s="158"/>
      <c r="AK77" s="160"/>
      <c r="AM77" s="180"/>
      <c r="AN77" s="181"/>
      <c r="AO77" s="181"/>
      <c r="AP77" s="181"/>
      <c r="AQ77" s="181"/>
      <c r="AR77" s="181"/>
      <c r="AS77" s="247" t="s">
        <v>17</v>
      </c>
      <c r="AT77" s="113" t="str">
        <f ca="1">""&amp;VLOOKUP(4+10*AM73,INDIRECT($BD$4),2,0)</f>
        <v>A108632</v>
      </c>
      <c r="AU77" s="157"/>
      <c r="AX77" s="158"/>
      <c r="BD77" s="160"/>
    </row>
    <row r="78" spans="1:56" s="155" customFormat="1" ht="10.5" customHeight="1">
      <c r="A78" s="159"/>
      <c r="I78" s="161"/>
      <c r="J78" s="157"/>
      <c r="K78" s="157"/>
      <c r="L78" s="158"/>
      <c r="R78" s="160"/>
      <c r="T78" s="159"/>
      <c r="AB78" s="161"/>
      <c r="AC78" s="157"/>
      <c r="AD78" s="157"/>
      <c r="AE78" s="158"/>
      <c r="AK78" s="160"/>
      <c r="AM78" s="159"/>
      <c r="AU78" s="161"/>
      <c r="AV78" s="157"/>
      <c r="AW78" s="157"/>
      <c r="AX78" s="158"/>
      <c r="BD78" s="160"/>
    </row>
    <row r="79" spans="1:56" s="155" customFormat="1" ht="10.5" customHeight="1">
      <c r="A79" s="252" t="s">
        <v>52</v>
      </c>
      <c r="B79" s="113" t="str">
        <f ca="1">""&amp;VLOOKUP(1+10*A73,INDIRECT($BD$4),5,0)</f>
        <v>Q43</v>
      </c>
      <c r="C79" s="114"/>
      <c r="F79" s="113"/>
      <c r="H79" s="231"/>
      <c r="I79" s="336" t="s">
        <v>20</v>
      </c>
      <c r="J79" s="232"/>
      <c r="K79" s="233"/>
      <c r="L79" s="251" t="s">
        <v>52</v>
      </c>
      <c r="M79" s="113" t="str">
        <f ca="1">""&amp;VLOOKUP(1+10*A73,INDIRECT($BD$4),3,0)</f>
        <v>A9652</v>
      </c>
      <c r="O79" s="114"/>
      <c r="P79" s="162"/>
      <c r="Q79" s="162"/>
      <c r="R79" s="163"/>
      <c r="T79" s="252" t="s">
        <v>52</v>
      </c>
      <c r="U79" s="113" t="str">
        <f ca="1">""&amp;VLOOKUP(1+10*T73,INDIRECT($BD$4),5,0)</f>
        <v>A</v>
      </c>
      <c r="V79" s="114"/>
      <c r="Y79" s="113"/>
      <c r="AA79" s="231"/>
      <c r="AB79" s="336" t="s">
        <v>20</v>
      </c>
      <c r="AC79" s="232"/>
      <c r="AD79" s="233"/>
      <c r="AE79" s="251" t="s">
        <v>52</v>
      </c>
      <c r="AF79" s="113" t="str">
        <f ca="1">""&amp;VLOOKUP(1+10*T73,INDIRECT($BD$4),3,0)</f>
        <v>J</v>
      </c>
      <c r="AH79" s="114"/>
      <c r="AI79" s="162"/>
      <c r="AJ79" s="162"/>
      <c r="AK79" s="163"/>
      <c r="AM79" s="252" t="s">
        <v>52</v>
      </c>
      <c r="AN79" s="113" t="str">
        <f ca="1">""&amp;VLOOKUP(1+10*AM73,INDIRECT($BD$4),5,0)</f>
        <v>8</v>
      </c>
      <c r="AO79" s="114"/>
      <c r="AR79" s="113"/>
      <c r="AT79" s="231"/>
      <c r="AU79" s="336" t="s">
        <v>20</v>
      </c>
      <c r="AV79" s="232"/>
      <c r="AW79" s="233"/>
      <c r="AX79" s="251" t="s">
        <v>52</v>
      </c>
      <c r="AY79" s="113" t="str">
        <f ca="1">""&amp;VLOOKUP(1+10*AM73,INDIRECT($BD$4),3,0)</f>
        <v>J5</v>
      </c>
      <c r="BA79" s="114"/>
      <c r="BB79" s="162"/>
      <c r="BC79" s="162"/>
      <c r="BD79" s="163"/>
    </row>
    <row r="80" spans="1:56" s="155" customFormat="1" ht="10.5" customHeight="1">
      <c r="A80" s="252" t="s">
        <v>15</v>
      </c>
      <c r="B80" s="113" t="str">
        <f ca="1">""&amp;VLOOKUP(2+10*A73,INDIRECT($BD$4),5,0)</f>
        <v>A92</v>
      </c>
      <c r="C80" s="114"/>
      <c r="F80" s="113"/>
      <c r="H80" s="335" t="s">
        <v>23</v>
      </c>
      <c r="I80" s="337"/>
      <c r="J80" s="338" t="s">
        <v>22</v>
      </c>
      <c r="L80" s="251" t="s">
        <v>15</v>
      </c>
      <c r="M80" s="113" t="str">
        <f ca="1">""&amp;VLOOKUP(2+10*A73,INDIRECT($BD$4),3,0)</f>
        <v>KQJ4</v>
      </c>
      <c r="O80" s="114"/>
      <c r="P80" s="162"/>
      <c r="Q80" s="162"/>
      <c r="R80" s="163"/>
      <c r="T80" s="252" t="s">
        <v>15</v>
      </c>
      <c r="U80" s="113" t="str">
        <f ca="1">""&amp;VLOOKUP(2+10*T73,INDIRECT($BD$4),5,0)</f>
        <v>953</v>
      </c>
      <c r="V80" s="114"/>
      <c r="Y80" s="113"/>
      <c r="AA80" s="335" t="s">
        <v>23</v>
      </c>
      <c r="AB80" s="337"/>
      <c r="AC80" s="338" t="s">
        <v>22</v>
      </c>
      <c r="AE80" s="251" t="s">
        <v>15</v>
      </c>
      <c r="AF80" s="113" t="str">
        <f ca="1">""&amp;VLOOKUP(2+10*T73,INDIRECT($BD$4),3,0)</f>
        <v>AKQJ10</v>
      </c>
      <c r="AH80" s="114"/>
      <c r="AI80" s="162"/>
      <c r="AJ80" s="162"/>
      <c r="AK80" s="163"/>
      <c r="AM80" s="252" t="s">
        <v>15</v>
      </c>
      <c r="AN80" s="113" t="str">
        <f ca="1">""&amp;VLOOKUP(2+10*AM73,INDIRECT($BD$4),5,0)</f>
        <v>K93</v>
      </c>
      <c r="AO80" s="114"/>
      <c r="AR80" s="113"/>
      <c r="AT80" s="335" t="s">
        <v>23</v>
      </c>
      <c r="AU80" s="337"/>
      <c r="AV80" s="338" t="s">
        <v>22</v>
      </c>
      <c r="AX80" s="251" t="s">
        <v>15</v>
      </c>
      <c r="AY80" s="113" t="str">
        <f ca="1">""&amp;VLOOKUP(2+10*AM73,INDIRECT($BD$4),3,0)</f>
        <v>QJ8654</v>
      </c>
      <c r="BA80" s="114"/>
      <c r="BB80" s="162"/>
      <c r="BC80" s="162"/>
      <c r="BD80" s="163"/>
    </row>
    <row r="81" spans="1:56" s="155" customFormat="1" ht="10.5" customHeight="1">
      <c r="A81" s="252" t="s">
        <v>53</v>
      </c>
      <c r="B81" s="113" t="str">
        <f ca="1">""&amp;VLOOKUP(3+10*A73,INDIRECT($BD$4),5,0)</f>
        <v>K42</v>
      </c>
      <c r="C81" s="114"/>
      <c r="F81" s="113"/>
      <c r="H81" s="335"/>
      <c r="I81" s="339" t="s">
        <v>21</v>
      </c>
      <c r="J81" s="338"/>
      <c r="L81" s="251" t="s">
        <v>53</v>
      </c>
      <c r="M81" s="113" t="str">
        <f ca="1">""&amp;VLOOKUP(3+10*A73,INDIRECT($BD$4),3,0)</f>
        <v>985</v>
      </c>
      <c r="O81" s="114"/>
      <c r="P81" s="162"/>
      <c r="Q81" s="162"/>
      <c r="R81" s="163"/>
      <c r="T81" s="252" t="s">
        <v>53</v>
      </c>
      <c r="U81" s="113" t="str">
        <f ca="1">""&amp;VLOOKUP(3+10*T73,INDIRECT($BD$4),5,0)</f>
        <v>Q10764</v>
      </c>
      <c r="V81" s="114"/>
      <c r="Y81" s="113"/>
      <c r="AA81" s="335"/>
      <c r="AB81" s="339" t="s">
        <v>21</v>
      </c>
      <c r="AC81" s="338"/>
      <c r="AE81" s="251" t="s">
        <v>53</v>
      </c>
      <c r="AF81" s="113" t="str">
        <f ca="1">""&amp;VLOOKUP(3+10*T73,INDIRECT($BD$4),3,0)</f>
        <v>2</v>
      </c>
      <c r="AH81" s="114"/>
      <c r="AI81" s="162"/>
      <c r="AJ81" s="162"/>
      <c r="AK81" s="163"/>
      <c r="AM81" s="252" t="s">
        <v>53</v>
      </c>
      <c r="AN81" s="113" t="str">
        <f ca="1">""&amp;VLOOKUP(3+10*AM73,INDIRECT($BD$4),5,0)</f>
        <v>KQJ1032</v>
      </c>
      <c r="AO81" s="114"/>
      <c r="AR81" s="113"/>
      <c r="AT81" s="335"/>
      <c r="AU81" s="339" t="s">
        <v>21</v>
      </c>
      <c r="AV81" s="338"/>
      <c r="AX81" s="251" t="s">
        <v>53</v>
      </c>
      <c r="AY81" s="113" t="str">
        <f ca="1">""&amp;VLOOKUP(3+10*AM73,INDIRECT($BD$4),3,0)</f>
        <v>875</v>
      </c>
      <c r="BA81" s="114"/>
      <c r="BB81" s="162"/>
      <c r="BC81" s="162"/>
      <c r="BD81" s="163"/>
    </row>
    <row r="82" spans="1:56" s="155" customFormat="1" ht="10.5" customHeight="1">
      <c r="A82" s="252" t="s">
        <v>17</v>
      </c>
      <c r="B82" s="113" t="str">
        <f ca="1">""&amp;VLOOKUP(4+10*A73,INDIRECT($BD$4),5,0)</f>
        <v>A743</v>
      </c>
      <c r="C82" s="114"/>
      <c r="F82" s="113"/>
      <c r="H82" s="234"/>
      <c r="I82" s="340"/>
      <c r="J82" s="235"/>
      <c r="K82" s="233"/>
      <c r="L82" s="251" t="s">
        <v>17</v>
      </c>
      <c r="M82" s="113" t="str">
        <f ca="1">""&amp;VLOOKUP(4+10*A73,INDIRECT($BD$4),3,0)</f>
        <v>6</v>
      </c>
      <c r="O82" s="114"/>
      <c r="P82" s="162"/>
      <c r="Q82" s="162"/>
      <c r="R82" s="163"/>
      <c r="T82" s="252" t="s">
        <v>17</v>
      </c>
      <c r="U82" s="113" t="str">
        <f ca="1">""&amp;VLOOKUP(4+10*T73,INDIRECT($BD$4),5,0)</f>
        <v>K1076</v>
      </c>
      <c r="V82" s="114"/>
      <c r="Y82" s="113"/>
      <c r="AA82" s="234"/>
      <c r="AB82" s="340"/>
      <c r="AC82" s="235"/>
      <c r="AD82" s="233"/>
      <c r="AE82" s="251" t="s">
        <v>17</v>
      </c>
      <c r="AF82" s="113" t="str">
        <f ca="1">""&amp;VLOOKUP(4+10*T73,INDIRECT($BD$4),3,0)</f>
        <v>QJ9543</v>
      </c>
      <c r="AH82" s="114"/>
      <c r="AI82" s="162"/>
      <c r="AJ82" s="162"/>
      <c r="AK82" s="163"/>
      <c r="AM82" s="252" t="s">
        <v>17</v>
      </c>
      <c r="AN82" s="113" t="str">
        <f ca="1">""&amp;VLOOKUP(4+10*AM73,INDIRECT($BD$4),5,0)</f>
        <v>KQ9</v>
      </c>
      <c r="AO82" s="114"/>
      <c r="AR82" s="113"/>
      <c r="AT82" s="234"/>
      <c r="AU82" s="340"/>
      <c r="AV82" s="235"/>
      <c r="AW82" s="233"/>
      <c r="AX82" s="251" t="s">
        <v>17</v>
      </c>
      <c r="AY82" s="113" t="str">
        <f ca="1">""&amp;VLOOKUP(4+10*AM73,INDIRECT($BD$4),3,0)</f>
        <v>54</v>
      </c>
      <c r="BA82" s="114"/>
      <c r="BB82" s="162"/>
      <c r="BC82" s="162"/>
      <c r="BD82" s="163"/>
    </row>
    <row r="83" spans="1:56" s="155" customFormat="1" ht="10.5" customHeight="1">
      <c r="A83" s="164"/>
      <c r="B83" s="162"/>
      <c r="C83" s="162"/>
      <c r="D83" s="162"/>
      <c r="E83" s="162"/>
      <c r="F83" s="162"/>
      <c r="G83" s="162"/>
      <c r="H83" s="162"/>
      <c r="I83" s="158"/>
      <c r="L83" s="161"/>
      <c r="M83" s="162"/>
      <c r="N83" s="162"/>
      <c r="O83" s="162"/>
      <c r="P83" s="162"/>
      <c r="Q83" s="162"/>
      <c r="R83" s="163"/>
      <c r="T83" s="164"/>
      <c r="U83" s="162"/>
      <c r="V83" s="162"/>
      <c r="W83" s="162"/>
      <c r="X83" s="162"/>
      <c r="Y83" s="162"/>
      <c r="Z83" s="162"/>
      <c r="AA83" s="162"/>
      <c r="AB83" s="158"/>
      <c r="AE83" s="161"/>
      <c r="AF83" s="162"/>
      <c r="AG83" s="162"/>
      <c r="AH83" s="162"/>
      <c r="AI83" s="162"/>
      <c r="AJ83" s="162"/>
      <c r="AK83" s="163"/>
      <c r="AM83" s="164"/>
      <c r="AN83" s="162"/>
      <c r="AO83" s="162"/>
      <c r="AP83" s="162"/>
      <c r="AQ83" s="162"/>
      <c r="AR83" s="162"/>
      <c r="AS83" s="162"/>
      <c r="AT83" s="162"/>
      <c r="AU83" s="158"/>
      <c r="AX83" s="161"/>
      <c r="AY83" s="162"/>
      <c r="AZ83" s="162"/>
      <c r="BA83" s="162"/>
      <c r="BB83" s="162"/>
      <c r="BC83" s="162"/>
      <c r="BD83" s="163"/>
    </row>
    <row r="84" spans="1:56" s="155" customFormat="1" ht="10.5" customHeight="1">
      <c r="A84" s="159"/>
      <c r="G84" s="251" t="s">
        <v>52</v>
      </c>
      <c r="H84" s="113" t="str">
        <f ca="1">""&amp;VLOOKUP(1+10*A73,INDIRECT($BD$4),4,0)</f>
        <v>KJ87</v>
      </c>
      <c r="L84" s="158"/>
      <c r="M84" s="165"/>
      <c r="N84" s="166" t="s">
        <v>20</v>
      </c>
      <c r="O84" s="167" t="s">
        <v>52</v>
      </c>
      <c r="P84" s="167" t="s">
        <v>15</v>
      </c>
      <c r="Q84" s="167" t="s">
        <v>53</v>
      </c>
      <c r="R84" s="168" t="s">
        <v>17</v>
      </c>
      <c r="T84" s="159"/>
      <c r="Z84" s="251" t="s">
        <v>52</v>
      </c>
      <c r="AA84" s="113" t="str">
        <f ca="1">""&amp;VLOOKUP(1+10*T73,INDIRECT($BD$4),4,0)</f>
        <v>KQ10862</v>
      </c>
      <c r="AE84" s="158"/>
      <c r="AF84" s="165"/>
      <c r="AG84" s="166" t="s">
        <v>20</v>
      </c>
      <c r="AH84" s="167" t="s">
        <v>52</v>
      </c>
      <c r="AI84" s="167" t="s">
        <v>15</v>
      </c>
      <c r="AJ84" s="167" t="s">
        <v>53</v>
      </c>
      <c r="AK84" s="168" t="s">
        <v>17</v>
      </c>
      <c r="AM84" s="159"/>
      <c r="AS84" s="251" t="s">
        <v>52</v>
      </c>
      <c r="AT84" s="113" t="str">
        <f ca="1">""&amp;VLOOKUP(1+10*AM73,INDIRECT($BD$4),4,0)</f>
        <v>KQ1097432</v>
      </c>
      <c r="AX84" s="158"/>
      <c r="AY84" s="165"/>
      <c r="AZ84" s="166" t="s">
        <v>20</v>
      </c>
      <c r="BA84" s="167" t="s">
        <v>52</v>
      </c>
      <c r="BB84" s="167" t="s">
        <v>15</v>
      </c>
      <c r="BC84" s="167" t="s">
        <v>53</v>
      </c>
      <c r="BD84" s="168" t="s">
        <v>17</v>
      </c>
    </row>
    <row r="85" spans="1:56" s="155" customFormat="1" ht="10.5" customHeight="1">
      <c r="A85" s="159"/>
      <c r="G85" s="251" t="s">
        <v>15</v>
      </c>
      <c r="H85" s="113" t="str">
        <f ca="1">""&amp;VLOOKUP(2+10*A73,INDIRECT($BD$4),4,0)</f>
        <v>87</v>
      </c>
      <c r="L85" s="158"/>
      <c r="M85" s="249" t="s">
        <v>20</v>
      </c>
      <c r="N85" s="171" t="str">
        <f ca="1">CHOOSE(FIND(MID(VLOOKUP(5+10*A73,INDIRECT($BD$4),2,0),1,1),"0123456789ABCD"),"-","-","-","-","-","-","-","1","2","3","4","5","6","7")</f>
        <v>-</v>
      </c>
      <c r="O85" s="171" t="str">
        <f ca="1">CHOOSE(FIND(MID(VLOOKUP(5+10*A73,INDIRECT($BD$4),2,0),2,1),"0123456789ABCD"),"-","-","-","-","-","-","-","1","2","3","4","5","6","7")</f>
        <v>-</v>
      </c>
      <c r="P85" s="171" t="str">
        <f ca="1">CHOOSE(FIND(MID(VLOOKUP(5+10*A73,INDIRECT($BD$4),2,0),3,1),"0123456789ABCD"),"-","-","-","-","-","-","-","1","2","3","4","5","6","7")</f>
        <v>-</v>
      </c>
      <c r="Q85" s="171" t="str">
        <f ca="1">CHOOSE(FIND(MID(VLOOKUP(5+10*A73,INDIRECT($BD$4),2,0),4,1),"0123456789ABCD"),"-","-","-","-","-","-","-","1","2","3","4","5","6","7")</f>
        <v>-</v>
      </c>
      <c r="R85" s="172" t="str">
        <f ca="1">CHOOSE(FIND(MID(VLOOKUP(5+10*A73,INDIRECT($BD$4),2,0),5,1),"0123456789ABCD"),"-","-","-","-","-","-","-","1","2","3","4","5","6","7")</f>
        <v>3</v>
      </c>
      <c r="T85" s="159"/>
      <c r="Z85" s="251" t="s">
        <v>15</v>
      </c>
      <c r="AA85" s="113" t="str">
        <f ca="1">""&amp;VLOOKUP(2+10*T73,INDIRECT($BD$4),4,0)</f>
        <v>8642</v>
      </c>
      <c r="AE85" s="158"/>
      <c r="AF85" s="249" t="s">
        <v>20</v>
      </c>
      <c r="AG85" s="171" t="str">
        <f ca="1">CHOOSE(FIND(MID(VLOOKUP(5+10*T73,INDIRECT($BD$4),2,0),1,1),"0123456789ABCD"),"-","-","-","-","-","-","-","1","2","3","4","5","6","7")</f>
        <v>-</v>
      </c>
      <c r="AH85" s="171" t="str">
        <f ca="1">CHOOSE(FIND(MID(VLOOKUP(5+10*T73,INDIRECT($BD$4),2,0),2,1),"0123456789ABCD"),"-","-","-","-","-","-","-","1","2","3","4","5","6","7")</f>
        <v>5</v>
      </c>
      <c r="AI85" s="171" t="str">
        <f ca="1">CHOOSE(FIND(MID(VLOOKUP(5+10*T73,INDIRECT($BD$4),2,0),3,1),"0123456789ABCD"),"-","-","-","-","-","-","-","1","2","3","4","5","6","7")</f>
        <v>-</v>
      </c>
      <c r="AJ85" s="171" t="str">
        <f ca="1">CHOOSE(FIND(MID(VLOOKUP(5+10*T73,INDIRECT($BD$4),2,0),4,1),"0123456789ABCD"),"-","-","-","-","-","-","-","1","2","3","4","5","6","7")</f>
        <v>2</v>
      </c>
      <c r="AK85" s="172" t="str">
        <f ca="1">CHOOSE(FIND(MID(VLOOKUP(5+10*T73,INDIRECT($BD$4),2,0),5,1),"0123456789ABCD"),"-","-","-","-","-","-","-","1","2","3","4","5","6","7")</f>
        <v>-</v>
      </c>
      <c r="AM85" s="159"/>
      <c r="AS85" s="251" t="s">
        <v>15</v>
      </c>
      <c r="AT85" s="113" t="str">
        <f ca="1">""&amp;VLOOKUP(2+10*AM73,INDIRECT($BD$4),4,0)</f>
        <v>--</v>
      </c>
      <c r="AX85" s="158"/>
      <c r="AY85" s="249" t="s">
        <v>20</v>
      </c>
      <c r="AZ85" s="171" t="str">
        <f ca="1">CHOOSE(FIND(MID(VLOOKUP(5+10*AM73,INDIRECT($BD$4),2,0),1,1),"0123456789ABCD"),"-","-","-","-","-","-","-","1","2","3","4","5","6","7")</f>
        <v>5</v>
      </c>
      <c r="BA85" s="171" t="str">
        <f ca="1">CHOOSE(FIND(MID(VLOOKUP(5+10*AM73,INDIRECT($BD$4),2,0),2,1),"0123456789ABCD"),"-","-","-","-","-","-","-","1","2","3","4","5","6","7")</f>
        <v>7</v>
      </c>
      <c r="BB85" s="171" t="str">
        <f ca="1">CHOOSE(FIND(MID(VLOOKUP(5+10*AM73,INDIRECT($BD$4),2,0),3,1),"0123456789ABCD"),"-","-","-","-","-","-","-","1","2","3","4","5","6","7")</f>
        <v>-</v>
      </c>
      <c r="BC85" s="171" t="str">
        <f ca="1">CHOOSE(FIND(MID(VLOOKUP(5+10*AM73,INDIRECT($BD$4),2,0),4,1),"0123456789ABCD"),"-","-","-","-","-","-","-","1","2","3","4","5","6","7")</f>
        <v>-</v>
      </c>
      <c r="BD85" s="172" t="str">
        <f ca="1">CHOOSE(FIND(MID(VLOOKUP(5+10*AM73,INDIRECT($BD$4),2,0),5,1),"0123456789ABCD"),"-","-","-","-","-","-","-","1","2","3","4","5","6","7")</f>
        <v>5</v>
      </c>
    </row>
    <row r="86" spans="1:56" s="155" customFormat="1" ht="10.5" customHeight="1">
      <c r="A86" s="169" t="s">
        <v>56</v>
      </c>
      <c r="G86" s="251" t="s">
        <v>53</v>
      </c>
      <c r="H86" s="113" t="str">
        <f ca="1">""&amp;VLOOKUP(3+10*A73,INDIRECT($BD$4),4,0)</f>
        <v>QJ7</v>
      </c>
      <c r="L86" s="158"/>
      <c r="M86" s="249" t="s">
        <v>21</v>
      </c>
      <c r="N86" s="171" t="str">
        <f ca="1">CHOOSE(FIND(MID(VLOOKUP(5+10*A73,INDIRECT($BD$4),4,0),1,1),"0123456789ABCD"),"-","-","-","-","-","-","-","1","2","3","4","5","6","7")</f>
        <v>-</v>
      </c>
      <c r="O86" s="171" t="str">
        <f ca="1">CHOOSE(FIND(MID(VLOOKUP(5+10*A73,INDIRECT($BD$4),4,0),2,1),"0123456789ABCD"),"-","-","-","-","-","-","-","1","2","3","4","5","6","7")</f>
        <v>-</v>
      </c>
      <c r="P86" s="171" t="str">
        <f ca="1">CHOOSE(FIND(MID(VLOOKUP(5+10*A73,INDIRECT($BD$4),4,0),3,1),"0123456789ABCD"),"-","-","-","-","-","-","-","1","2","3","4","5","6","7")</f>
        <v>-</v>
      </c>
      <c r="Q86" s="171" t="str">
        <f ca="1">CHOOSE(FIND(MID(VLOOKUP(5+10*A73,INDIRECT($BD$4),4,0),4,1),"0123456789ABCD"),"-","-","-","-","-","-","-","1","2","3","4","5","6","7")</f>
        <v>-</v>
      </c>
      <c r="R86" s="172" t="str">
        <f ca="1">CHOOSE(FIND(MID(VLOOKUP(5+10*A73,INDIRECT($BD$4),4,0),5,1),"0123456789ABCD"),"-","-","-","-","-","-","-","1","2","3","4","5","6","7")</f>
        <v>3</v>
      </c>
      <c r="T86" s="169" t="s">
        <v>56</v>
      </c>
      <c r="Z86" s="251" t="s">
        <v>53</v>
      </c>
      <c r="AA86" s="113" t="str">
        <f ca="1">""&amp;VLOOKUP(3+10*T73,INDIRECT($BD$4),4,0)</f>
        <v>--</v>
      </c>
      <c r="AE86" s="158"/>
      <c r="AF86" s="249" t="s">
        <v>21</v>
      </c>
      <c r="AG86" s="171" t="str">
        <f ca="1">CHOOSE(FIND(MID(VLOOKUP(5+10*T73,INDIRECT($BD$4),4,0),1,1),"0123456789ABCD"),"-","-","-","-","-","-","-","1","2","3","4","5","6","7")</f>
        <v>-</v>
      </c>
      <c r="AH86" s="171" t="str">
        <f ca="1">CHOOSE(FIND(MID(VLOOKUP(5+10*T73,INDIRECT($BD$4),4,0),2,1),"0123456789ABCD"),"-","-","-","-","-","-","-","1","2","3","4","5","6","7")</f>
        <v>5</v>
      </c>
      <c r="AI86" s="171" t="str">
        <f ca="1">CHOOSE(FIND(MID(VLOOKUP(5+10*T73,INDIRECT($BD$4),4,0),3,1),"0123456789ABCD"),"-","-","-","-","-","-","-","1","2","3","4","5","6","7")</f>
        <v>-</v>
      </c>
      <c r="AJ86" s="171" t="str">
        <f ca="1">CHOOSE(FIND(MID(VLOOKUP(5+10*T73,INDIRECT($BD$4),4,0),4,1),"0123456789ABCD"),"-","-","-","-","-","-","-","1","2","3","4","5","6","7")</f>
        <v>2</v>
      </c>
      <c r="AK86" s="172" t="str">
        <f ca="1">CHOOSE(FIND(MID(VLOOKUP(5+10*T73,INDIRECT($BD$4),4,0),5,1),"0123456789ABCD"),"-","-","-","-","-","-","-","1","2","3","4","5","6","7")</f>
        <v>-</v>
      </c>
      <c r="AM86" s="169" t="s">
        <v>56</v>
      </c>
      <c r="AS86" s="251" t="s">
        <v>53</v>
      </c>
      <c r="AT86" s="113" t="str">
        <f ca="1">""&amp;VLOOKUP(3+10*AM73,INDIRECT($BD$4),4,0)</f>
        <v>A94</v>
      </c>
      <c r="AX86" s="158"/>
      <c r="AY86" s="249" t="s">
        <v>21</v>
      </c>
      <c r="AZ86" s="171" t="str">
        <f ca="1">CHOOSE(FIND(MID(VLOOKUP(5+10*AM73,INDIRECT($BD$4),4,0),1,1),"0123456789ABCD"),"-","-","-","-","-","-","-","1","2","3","4","5","6","7")</f>
        <v>5</v>
      </c>
      <c r="BA86" s="171" t="str">
        <f ca="1">CHOOSE(FIND(MID(VLOOKUP(5+10*AM73,INDIRECT($BD$4),4,0),2,1),"0123456789ABCD"),"-","-","-","-","-","-","-","1","2","3","4","5","6","7")</f>
        <v>7</v>
      </c>
      <c r="BB86" s="171" t="str">
        <f ca="1">CHOOSE(FIND(MID(VLOOKUP(5+10*AM73,INDIRECT($BD$4),4,0),3,1),"0123456789ABCD"),"-","-","-","-","-","-","-","1","2","3","4","5","6","7")</f>
        <v>-</v>
      </c>
      <c r="BC86" s="171" t="str">
        <f ca="1">CHOOSE(FIND(MID(VLOOKUP(5+10*AM73,INDIRECT($BD$4),4,0),4,1),"0123456789ABCD"),"-","-","-","-","-","-","-","1","2","3","4","5","6","7")</f>
        <v>-</v>
      </c>
      <c r="BD86" s="172" t="str">
        <f ca="1">CHOOSE(FIND(MID(VLOOKUP(5+10*AM73,INDIRECT($BD$4),4,0),5,1),"0123456789ABCD"),"-","-","-","-","-","-","-","1","2","3","4","5","6","7")</f>
        <v>5</v>
      </c>
    </row>
    <row r="87" spans="1:56" s="155" customFormat="1" ht="10.5" customHeight="1">
      <c r="A87" s="182" t="str">
        <f ca="1">" "&amp;MID(VLOOKUP(6+10*A73,INDIRECT($BD$4),2,0),1,1)&amp;CHOOSE(FIND(MID(VLOOKUP(6+10*A73,INDIRECT($BD$4),2,0),2,1),"SHDCN"),"♠","♥","♦","♣","NT")&amp;IF(VLOOKUP(6+10*A73,INDIRECT($BD$4),3,0)="d","*","")&amp;" "&amp;VLOOKUP(6+10*A73,INDIRECT($BD$4),4,0)&amp;", "&amp;IF(VLOOKUP(6+10*A73,INDIRECT($BD$4),5,0)&gt;0,"+"&amp;VLOOKUP(6+10*A73,INDIRECT($BD$4),5,0),VLOOKUP(6+10*A73,INDIRECT($BD$4),5,0))</f>
        <v> 3♣ S, +110</v>
      </c>
      <c r="G87" s="251" t="s">
        <v>17</v>
      </c>
      <c r="H87" s="113" t="str">
        <f ca="1">""&amp;VLOOKUP(4+10*A73,INDIRECT($BD$4),4,0)</f>
        <v>KQ85</v>
      </c>
      <c r="L87" s="158"/>
      <c r="M87" s="249" t="s">
        <v>22</v>
      </c>
      <c r="N87" s="171" t="str">
        <f ca="1">CHOOSE(FIND(MID(VLOOKUP(5+10*A73,INDIRECT($BD$4),3,0),1,1),"0123456789ABCD"),"-","-","-","-","-","-","-","1","2","3","4","5","6","7")</f>
        <v>-</v>
      </c>
      <c r="O87" s="171" t="str">
        <f ca="1">CHOOSE(FIND(MID(VLOOKUP(5+10*A73,INDIRECT($BD$4),3,0),2,1),"0123456789ABCD"),"-","-","-","-","-","-","-","1","2","3","4","5","6","7")</f>
        <v>2</v>
      </c>
      <c r="P87" s="171" t="str">
        <f ca="1">CHOOSE(FIND(MID(VLOOKUP(5+10*A73,INDIRECT($BD$4),3,0),3,1),"0123456789ABCD"),"-","-","-","-","-","-","-","1","2","3","4","5","6","7")</f>
        <v>1</v>
      </c>
      <c r="Q87" s="171" t="str">
        <f ca="1">CHOOSE(FIND(MID(VLOOKUP(5+10*A73,INDIRECT($BD$4),3,0),4,1),"0123456789ABCD"),"-","-","-","-","-","-","-","1","2","3","4","5","6","7")</f>
        <v>-</v>
      </c>
      <c r="R87" s="172" t="str">
        <f ca="1">CHOOSE(FIND(MID(VLOOKUP(5+10*A73,INDIRECT($BD$4),3,0),5,1),"0123456789ABCD"),"-","-","-","-","-","-","-","1","2","3","4","5","6","7")</f>
        <v>-</v>
      </c>
      <c r="T87" s="182" t="str">
        <f ca="1">" "&amp;MID(VLOOKUP(6+10*T73,INDIRECT($BD$4),2,0),1,1)&amp;CHOOSE(FIND(MID(VLOOKUP(6+10*T73,INDIRECT($BD$4),2,0),2,1),"SHDCN"),"♠","♥","♦","♣","NT")&amp;IF(VLOOKUP(6+10*T73,INDIRECT($BD$4),3,0)="d","*","")&amp;" "&amp;VLOOKUP(6+10*T73,INDIRECT($BD$4),4,0)&amp;", "&amp;IF(VLOOKUP(6+10*T73,INDIRECT($BD$4),5,0)&gt;0,"+"&amp;VLOOKUP(6+10*T73,INDIRECT($BD$4),5,0),VLOOKUP(6+10*T73,INDIRECT($BD$4),5,0))</f>
        <v> 6♣* E, +100</v>
      </c>
      <c r="Z87" s="251" t="s">
        <v>17</v>
      </c>
      <c r="AA87" s="113" t="str">
        <f ca="1">""&amp;VLOOKUP(4+10*T73,INDIRECT($BD$4),4,0)</f>
        <v>A82</v>
      </c>
      <c r="AE87" s="158"/>
      <c r="AF87" s="249" t="s">
        <v>22</v>
      </c>
      <c r="AG87" s="171" t="str">
        <f ca="1">CHOOSE(FIND(MID(VLOOKUP(5+10*T73,INDIRECT($BD$4),3,0),1,1),"0123456789ABCD"),"-","-","-","-","-","-","-","1","2","3","4","5","6","7")</f>
        <v>-</v>
      </c>
      <c r="AH87" s="171" t="str">
        <f ca="1">CHOOSE(FIND(MID(VLOOKUP(5+10*T73,INDIRECT($BD$4),3,0),2,1),"0123456789ABCD"),"-","-","-","-","-","-","-","1","2","3","4","5","6","7")</f>
        <v>-</v>
      </c>
      <c r="AI87" s="171" t="str">
        <f ca="1">CHOOSE(FIND(MID(VLOOKUP(5+10*T73,INDIRECT($BD$4),3,0),3,1),"0123456789ABCD"),"-","-","-","-","-","-","-","1","2","3","4","5","6","7")</f>
        <v>4</v>
      </c>
      <c r="AJ87" s="171" t="str">
        <f ca="1">CHOOSE(FIND(MID(VLOOKUP(5+10*T73,INDIRECT($BD$4),3,0),4,1),"0123456789ABCD"),"-","-","-","-","-","-","-","1","2","3","4","5","6","7")</f>
        <v>-</v>
      </c>
      <c r="AK87" s="172" t="str">
        <f ca="1">CHOOSE(FIND(MID(VLOOKUP(5+10*T73,INDIRECT($BD$4),3,0),5,1),"0123456789ABCD"),"-","-","-","-","-","-","-","1","2","3","4","5","6","7")</f>
        <v>5</v>
      </c>
      <c r="AM87" s="182" t="str">
        <f ca="1">" "&amp;MID(VLOOKUP(6+10*AM73,INDIRECT($BD$4),2,0),1,1)&amp;CHOOSE(FIND(MID(VLOOKUP(6+10*AM73,INDIRECT($BD$4),2,0),2,1),"SHDCN"),"♠","♥","♦","♣","NT")&amp;IF(VLOOKUP(6+10*AM73,INDIRECT($BD$4),3,0)="d","*","")&amp;" "&amp;VLOOKUP(6+10*AM73,INDIRECT($BD$4),4,0)&amp;", "&amp;IF(VLOOKUP(6+10*AM73,INDIRECT($BD$4),5,0)&gt;0,"+"&amp;VLOOKUP(6+10*AM73,INDIRECT($BD$4),5,0),VLOOKUP(6+10*AM73,INDIRECT($BD$4),5,0))</f>
        <v> 7♠ S, +2210</v>
      </c>
      <c r="AS87" s="251" t="s">
        <v>17</v>
      </c>
      <c r="AT87" s="113" t="str">
        <f ca="1">""&amp;VLOOKUP(4+10*AM73,INDIRECT($BD$4),4,0)</f>
        <v>J7</v>
      </c>
      <c r="AX87" s="158"/>
      <c r="AY87" s="249" t="s">
        <v>22</v>
      </c>
      <c r="AZ87" s="171" t="str">
        <f ca="1">CHOOSE(FIND(MID(VLOOKUP(5+10*AM73,INDIRECT($BD$4),3,0),1,1),"0123456789ABCD"),"-","-","-","-","-","-","-","1","2","3","4","5","6","7")</f>
        <v>-</v>
      </c>
      <c r="BA87" s="171" t="str">
        <f ca="1">CHOOSE(FIND(MID(VLOOKUP(5+10*AM73,INDIRECT($BD$4),3,0),2,1),"0123456789ABCD"),"-","-","-","-","-","-","-","1","2","3","4","5","6","7")</f>
        <v>-</v>
      </c>
      <c r="BB87" s="171" t="str">
        <f ca="1">CHOOSE(FIND(MID(VLOOKUP(5+10*AM73,INDIRECT($BD$4),3,0),3,1),"0123456789ABCD"),"-","-","-","-","-","-","-","1","2","3","4","5","6","7")</f>
        <v>1</v>
      </c>
      <c r="BC87" s="171" t="str">
        <f ca="1">CHOOSE(FIND(MID(VLOOKUP(5+10*AM73,INDIRECT($BD$4),3,0),4,1),"0123456789ABCD"),"-","-","-","-","-","-","-","1","2","3","4","5","6","7")</f>
        <v>1</v>
      </c>
      <c r="BD87" s="172" t="str">
        <f ca="1">CHOOSE(FIND(MID(VLOOKUP(5+10*AM73,INDIRECT($BD$4),3,0),5,1),"0123456789ABCD"),"-","-","-","-","-","-","-","1","2","3","4","5","6","7")</f>
        <v>-</v>
      </c>
    </row>
    <row r="88" spans="1:56" s="155" customFormat="1" ht="10.5" customHeight="1">
      <c r="A88" s="156"/>
      <c r="B88" s="173"/>
      <c r="C88" s="173"/>
      <c r="D88" s="173"/>
      <c r="E88" s="173"/>
      <c r="F88" s="173"/>
      <c r="G88" s="173"/>
      <c r="H88" s="173"/>
      <c r="I88" s="174"/>
      <c r="J88" s="175"/>
      <c r="K88" s="175"/>
      <c r="L88" s="176"/>
      <c r="M88" s="250" t="s">
        <v>23</v>
      </c>
      <c r="N88" s="177" t="str">
        <f ca="1">CHOOSE(FIND(MID(VLOOKUP(5+10*A73,INDIRECT($BD$4),5,0),1,1),"0123456789ABCD"),"-","-","-","-","-","-","-","1","2","3","4","5","6","7")</f>
        <v>-</v>
      </c>
      <c r="O88" s="177" t="str">
        <f ca="1">CHOOSE(FIND(MID(VLOOKUP(5+10*A73,INDIRECT($BD$4),5,0),2,1),"0123456789ABCD"),"-","-","-","-","-","-","-","1","2","3","4","5","6","7")</f>
        <v>2</v>
      </c>
      <c r="P88" s="177" t="str">
        <f ca="1">CHOOSE(FIND(MID(VLOOKUP(5+10*A73,INDIRECT($BD$4),5,0),3,1),"0123456789ABCD"),"-","-","-","-","-","-","-","1","2","3","4","5","6","7")</f>
        <v>1</v>
      </c>
      <c r="Q88" s="177" t="str">
        <f ca="1">CHOOSE(FIND(MID(VLOOKUP(5+10*A73,INDIRECT($BD$4),5,0),4,1),"0123456789ABCD"),"-","-","-","-","-","-","-","1","2","3","4","5","6","7")</f>
        <v>-</v>
      </c>
      <c r="R88" s="178" t="str">
        <f ca="1">CHOOSE(FIND(MID(VLOOKUP(5+10*A73,INDIRECT($BD$4),5,0),5,1),"0123456789ABCD"),"-","-","-","-","-","-","-","1","2","3","4","5","6","7")</f>
        <v>-</v>
      </c>
      <c r="T88" s="156"/>
      <c r="U88" s="173"/>
      <c r="V88" s="173"/>
      <c r="W88" s="173"/>
      <c r="X88" s="173"/>
      <c r="Y88" s="173"/>
      <c r="Z88" s="173"/>
      <c r="AA88" s="173"/>
      <c r="AB88" s="174"/>
      <c r="AC88" s="175"/>
      <c r="AD88" s="175"/>
      <c r="AE88" s="176"/>
      <c r="AF88" s="250" t="s">
        <v>23</v>
      </c>
      <c r="AG88" s="177" t="str">
        <f ca="1">CHOOSE(FIND(MID(VLOOKUP(5+10*T73,INDIRECT($BD$4),5,0),1,1),"0123456789ABCD"),"-","-","-","-","-","-","-","1","2","3","4","5","6","7")</f>
        <v>-</v>
      </c>
      <c r="AH88" s="177" t="str">
        <f ca="1">CHOOSE(FIND(MID(VLOOKUP(5+10*T73,INDIRECT($BD$4),5,0),2,1),"0123456789ABCD"),"-","-","-","-","-","-","-","1","2","3","4","5","6","7")</f>
        <v>-</v>
      </c>
      <c r="AI88" s="177" t="str">
        <f ca="1">CHOOSE(FIND(MID(VLOOKUP(5+10*T73,INDIRECT($BD$4),5,0),3,1),"0123456789ABCD"),"-","-","-","-","-","-","-","1","2","3","4","5","6","7")</f>
        <v>4</v>
      </c>
      <c r="AJ88" s="177" t="str">
        <f ca="1">CHOOSE(FIND(MID(VLOOKUP(5+10*T73,INDIRECT($BD$4),5,0),4,1),"0123456789ABCD"),"-","-","-","-","-","-","-","1","2","3","4","5","6","7")</f>
        <v>-</v>
      </c>
      <c r="AK88" s="178" t="str">
        <f ca="1">CHOOSE(FIND(MID(VLOOKUP(5+10*T73,INDIRECT($BD$4),5,0),5,1),"0123456789ABCD"),"-","-","-","-","-","-","-","1","2","3","4","5","6","7")</f>
        <v>5</v>
      </c>
      <c r="AM88" s="156"/>
      <c r="AN88" s="173"/>
      <c r="AO88" s="173"/>
      <c r="AP88" s="173"/>
      <c r="AQ88" s="173"/>
      <c r="AR88" s="173"/>
      <c r="AS88" s="173"/>
      <c r="AT88" s="173"/>
      <c r="AU88" s="174"/>
      <c r="AV88" s="175"/>
      <c r="AW88" s="175"/>
      <c r="AX88" s="176"/>
      <c r="AY88" s="250" t="s">
        <v>23</v>
      </c>
      <c r="AZ88" s="177" t="str">
        <f ca="1">CHOOSE(FIND(MID(VLOOKUP(5+10*AM73,INDIRECT($BD$4),5,0),1,1),"0123456789ABCD"),"-","-","-","-","-","-","-","1","2","3","4","5","6","7")</f>
        <v>-</v>
      </c>
      <c r="BA88" s="177" t="str">
        <f ca="1">CHOOSE(FIND(MID(VLOOKUP(5+10*AM73,INDIRECT($BD$4),5,0),2,1),"0123456789ABCD"),"-","-","-","-","-","-","-","1","2","3","4","5","6","7")</f>
        <v>-</v>
      </c>
      <c r="BB88" s="177" t="str">
        <f ca="1">CHOOSE(FIND(MID(VLOOKUP(5+10*AM73,INDIRECT($BD$4),5,0),3,1),"0123456789ABCD"),"-","-","-","-","-","-","-","1","2","3","4","5","6","7")</f>
        <v>1</v>
      </c>
      <c r="BC88" s="177" t="str">
        <f ca="1">CHOOSE(FIND(MID(VLOOKUP(5+10*AM73,INDIRECT($BD$4),5,0),4,1),"0123456789ABCD"),"-","-","-","-","-","-","-","1","2","3","4","5","6","7")</f>
        <v>1</v>
      </c>
      <c r="BD88" s="178" t="str">
        <f ca="1">CHOOSE(FIND(MID(VLOOKUP(5+10*AM73,INDIRECT($BD$4),5,0),5,1),"0123456789ABCD"),"-","-","-","-","-","-","-","1","2","3","4","5","6","7")</f>
        <v>-</v>
      </c>
    </row>
    <row r="89" ht="6.75" customHeight="1"/>
    <row r="90" spans="1:56" ht="24.75" customHeight="1">
      <c r="A90" s="350" t="s">
        <v>72</v>
      </c>
      <c r="B90" s="351"/>
      <c r="C90" s="351"/>
      <c r="D90" s="351"/>
      <c r="E90" s="351"/>
      <c r="F90" s="351"/>
      <c r="G90" s="352"/>
      <c r="H90" s="259"/>
      <c r="I90" s="359" t="str">
        <f>I1</f>
        <v> </v>
      </c>
      <c r="J90" s="359"/>
      <c r="K90" s="359"/>
      <c r="L90" s="359"/>
      <c r="M90" s="359"/>
      <c r="N90" s="359"/>
      <c r="O90" s="359"/>
      <c r="P90" s="359"/>
      <c r="Q90" s="359"/>
      <c r="R90" s="359"/>
      <c r="S90" s="359"/>
      <c r="T90" s="359"/>
      <c r="U90" s="359"/>
      <c r="V90" s="359"/>
      <c r="W90" s="359"/>
      <c r="X90" s="359"/>
      <c r="Y90" s="359"/>
      <c r="Z90" s="359"/>
      <c r="AA90" s="359"/>
      <c r="AB90" s="359"/>
      <c r="AC90" s="359"/>
      <c r="AD90" s="359"/>
      <c r="AE90" s="359"/>
      <c r="AF90" s="359"/>
      <c r="AG90" s="359"/>
      <c r="AH90" s="359"/>
      <c r="AI90" s="359"/>
      <c r="AJ90" s="359"/>
      <c r="AK90" s="359"/>
      <c r="AL90" s="359"/>
      <c r="AM90" s="359"/>
      <c r="AN90" s="359"/>
      <c r="AO90" s="359"/>
      <c r="AP90" s="359"/>
      <c r="AQ90" s="359"/>
      <c r="AR90" s="359"/>
      <c r="AS90" s="359"/>
      <c r="AT90" s="359"/>
      <c r="AU90" s="359"/>
      <c r="AV90" s="256"/>
      <c r="AW90" s="360" t="s">
        <v>1029</v>
      </c>
      <c r="AX90" s="361"/>
      <c r="AY90" s="361"/>
      <c r="AZ90" s="361"/>
      <c r="BA90" s="361"/>
      <c r="BB90" s="361"/>
      <c r="BC90" s="361"/>
      <c r="BD90" s="362"/>
    </row>
    <row r="91" spans="1:56" ht="19.5" customHeight="1">
      <c r="A91" s="353">
        <f>A2</f>
        <v>3</v>
      </c>
      <c r="B91" s="354"/>
      <c r="C91" s="354"/>
      <c r="D91" s="354"/>
      <c r="E91" s="354"/>
      <c r="F91" s="354"/>
      <c r="G91" s="355"/>
      <c r="H91" s="258"/>
      <c r="I91" s="363" t="str">
        <f>I2</f>
        <v> </v>
      </c>
      <c r="J91" s="363"/>
      <c r="K91" s="363"/>
      <c r="L91" s="363"/>
      <c r="M91" s="363"/>
      <c r="N91" s="363"/>
      <c r="O91" s="363"/>
      <c r="P91" s="363"/>
      <c r="Q91" s="363"/>
      <c r="R91" s="363"/>
      <c r="S91" s="363"/>
      <c r="T91" s="363"/>
      <c r="U91" s="363"/>
      <c r="V91" s="363"/>
      <c r="W91" s="363"/>
      <c r="X91" s="363"/>
      <c r="Y91" s="363"/>
      <c r="Z91" s="363"/>
      <c r="AA91" s="363"/>
      <c r="AB91" s="363"/>
      <c r="AC91" s="363"/>
      <c r="AD91" s="363"/>
      <c r="AE91" s="363"/>
      <c r="AF91" s="363"/>
      <c r="AG91" s="363"/>
      <c r="AH91" s="363"/>
      <c r="AI91" s="363"/>
      <c r="AJ91" s="363"/>
      <c r="AK91" s="363"/>
      <c r="AL91" s="363"/>
      <c r="AM91" s="363"/>
      <c r="AN91" s="363"/>
      <c r="AO91" s="363"/>
      <c r="AP91" s="363"/>
      <c r="AQ91" s="363"/>
      <c r="AR91" s="363"/>
      <c r="AS91" s="363"/>
      <c r="AT91" s="363"/>
      <c r="AU91" s="363"/>
      <c r="AV91" s="151"/>
      <c r="AW91" s="364" t="s">
        <v>1030</v>
      </c>
      <c r="AX91" s="365"/>
      <c r="AY91" s="365"/>
      <c r="AZ91" s="365"/>
      <c r="BA91" s="365"/>
      <c r="BB91" s="365"/>
      <c r="BC91" s="365"/>
      <c r="BD91" s="366"/>
    </row>
    <row r="92" spans="1:56" ht="19.5" customHeight="1">
      <c r="A92" s="356"/>
      <c r="B92" s="357"/>
      <c r="C92" s="357"/>
      <c r="D92" s="357"/>
      <c r="E92" s="357"/>
      <c r="F92" s="357"/>
      <c r="G92" s="358"/>
      <c r="H92" s="258"/>
      <c r="I92" s="367" t="str">
        <f>I3</f>
        <v>H A N D   R E C O R D S</v>
      </c>
      <c r="J92" s="367"/>
      <c r="K92" s="367"/>
      <c r="L92" s="367"/>
      <c r="M92" s="367"/>
      <c r="N92" s="367"/>
      <c r="O92" s="367"/>
      <c r="P92" s="367"/>
      <c r="Q92" s="367"/>
      <c r="R92" s="367"/>
      <c r="S92" s="367"/>
      <c r="T92" s="367"/>
      <c r="U92" s="367"/>
      <c r="V92" s="367"/>
      <c r="W92" s="367"/>
      <c r="X92" s="367"/>
      <c r="Y92" s="367"/>
      <c r="Z92" s="367"/>
      <c r="AA92" s="367"/>
      <c r="AB92" s="367"/>
      <c r="AC92" s="367"/>
      <c r="AD92" s="367"/>
      <c r="AE92" s="367"/>
      <c r="AF92" s="367"/>
      <c r="AG92" s="367"/>
      <c r="AH92" s="367"/>
      <c r="AI92" s="367"/>
      <c r="AJ92" s="367"/>
      <c r="AK92" s="367"/>
      <c r="AL92" s="367"/>
      <c r="AM92" s="367"/>
      <c r="AN92" s="367"/>
      <c r="AO92" s="367"/>
      <c r="AP92" s="367"/>
      <c r="AQ92" s="367"/>
      <c r="AR92" s="367"/>
      <c r="AS92" s="367"/>
      <c r="AT92" s="367"/>
      <c r="AU92" s="367"/>
      <c r="AV92" s="151"/>
      <c r="AW92" s="368" t="s">
        <v>1031</v>
      </c>
      <c r="AX92" s="369"/>
      <c r="AY92" s="369"/>
      <c r="AZ92" s="369"/>
      <c r="BA92" s="369"/>
      <c r="BB92" s="369"/>
      <c r="BC92" s="369"/>
      <c r="BD92" s="370"/>
    </row>
    <row r="93" ht="6.75" customHeight="1">
      <c r="BD93" s="257"/>
    </row>
    <row r="94" spans="1:56" s="155" customFormat="1" ht="10.5" customHeight="1">
      <c r="A94" s="343">
        <f>1+AM73</f>
        <v>16</v>
      </c>
      <c r="B94" s="344"/>
      <c r="C94" s="344"/>
      <c r="D94" s="344"/>
      <c r="E94" s="345"/>
      <c r="F94" s="238"/>
      <c r="G94" s="238"/>
      <c r="H94" s="238"/>
      <c r="I94" s="152"/>
      <c r="J94" s="152"/>
      <c r="K94" s="152"/>
      <c r="L94" s="153"/>
      <c r="M94" s="254" t="s">
        <v>68</v>
      </c>
      <c r="N94" s="342" t="str">
        <f>""&amp;IF(ISNUMBER(FIND("A",H95)),4,0)+IF(ISNUMBER(FIND("K",H95)),3,0)+IF(ISNUMBER(FIND("Q",H95)),2,0)+IF(ISNUMBER(FIND("J",H95)),1,0)+IF(ISNUMBER(FIND("A",H96)),4,0)+IF(ISNUMBER(FIND("K",H96)),3,0)+IF(ISNUMBER(FIND("Q",H96)),2,0)+IF(ISNUMBER(FIND("J",H96)),1,0)+IF(ISNUMBER(FIND("A",H97)),4,0)+IF(ISNUMBER(FIND("K",H97)),3,0)+IF(ISNUMBER(FIND("Q",H97)),2,0)+IF(ISNUMBER(FIND("J",H97)),1,0)+IF(ISNUMBER(FIND("A",H98)),4,0)+IF(ISNUMBER(FIND("K",H98)),3,0)+IF(ISNUMBER(FIND("Q",H98)),2,0)+IF(ISNUMBER(FIND("J",H98)),1,0)</f>
        <v>13</v>
      </c>
      <c r="O94" s="342"/>
      <c r="P94" s="255" t="s">
        <v>67</v>
      </c>
      <c r="Q94" s="152"/>
      <c r="R94" s="154"/>
      <c r="T94" s="343">
        <f>1+A94</f>
        <v>17</v>
      </c>
      <c r="U94" s="344"/>
      <c r="V94" s="344"/>
      <c r="W94" s="344"/>
      <c r="X94" s="345"/>
      <c r="Y94" s="238"/>
      <c r="Z94" s="238"/>
      <c r="AA94" s="238"/>
      <c r="AB94" s="152"/>
      <c r="AC94" s="152"/>
      <c r="AD94" s="152"/>
      <c r="AE94" s="153"/>
      <c r="AF94" s="254" t="s">
        <v>68</v>
      </c>
      <c r="AG94" s="342" t="str">
        <f>""&amp;IF(ISNUMBER(FIND("A",AA95)),4,0)+IF(ISNUMBER(FIND("K",AA95)),3,0)+IF(ISNUMBER(FIND("Q",AA95)),2,0)+IF(ISNUMBER(FIND("J",AA95)),1,0)+IF(ISNUMBER(FIND("A",AA96)),4,0)+IF(ISNUMBER(FIND("K",AA96)),3,0)+IF(ISNUMBER(FIND("Q",AA96)),2,0)+IF(ISNUMBER(FIND("J",AA96)),1,0)+IF(ISNUMBER(FIND("A",AA97)),4,0)+IF(ISNUMBER(FIND("K",AA97)),3,0)+IF(ISNUMBER(FIND("Q",AA97)),2,0)+IF(ISNUMBER(FIND("J",AA97)),1,0)+IF(ISNUMBER(FIND("A",AA98)),4,0)+IF(ISNUMBER(FIND("K",AA98)),3,0)+IF(ISNUMBER(FIND("Q",AA98)),2,0)+IF(ISNUMBER(FIND("J",AA98)),1,0)</f>
        <v>9</v>
      </c>
      <c r="AH94" s="342"/>
      <c r="AI94" s="255" t="s">
        <v>67</v>
      </c>
      <c r="AJ94" s="152"/>
      <c r="AK94" s="154"/>
      <c r="AM94" s="343">
        <f>1+T94</f>
        <v>18</v>
      </c>
      <c r="AN94" s="344"/>
      <c r="AO94" s="344"/>
      <c r="AP94" s="344"/>
      <c r="AQ94" s="345"/>
      <c r="AR94" s="238"/>
      <c r="AS94" s="238"/>
      <c r="AT94" s="238"/>
      <c r="AU94" s="152"/>
      <c r="AV94" s="152"/>
      <c r="AW94" s="152"/>
      <c r="AX94" s="153"/>
      <c r="AY94" s="254" t="s">
        <v>68</v>
      </c>
      <c r="AZ94" s="342" t="str">
        <f>""&amp;IF(ISNUMBER(FIND("A",AT95)),4,0)+IF(ISNUMBER(FIND("K",AT95)),3,0)+IF(ISNUMBER(FIND("Q",AT95)),2,0)+IF(ISNUMBER(FIND("J",AT95)),1,0)+IF(ISNUMBER(FIND("A",AT96)),4,0)+IF(ISNUMBER(FIND("K",AT96)),3,0)+IF(ISNUMBER(FIND("Q",AT96)),2,0)+IF(ISNUMBER(FIND("J",AT96)),1,0)+IF(ISNUMBER(FIND("A",AT97)),4,0)+IF(ISNUMBER(FIND("K",AT97)),3,0)+IF(ISNUMBER(FIND("Q",AT97)),2,0)+IF(ISNUMBER(FIND("J",AT97)),1,0)+IF(ISNUMBER(FIND("A",AT98)),4,0)+IF(ISNUMBER(FIND("K",AT98)),3,0)+IF(ISNUMBER(FIND("Q",AT98)),2,0)+IF(ISNUMBER(FIND("J",AT98)),1,0)</f>
        <v>11</v>
      </c>
      <c r="BA94" s="342"/>
      <c r="BB94" s="255" t="s">
        <v>67</v>
      </c>
      <c r="BC94" s="152"/>
      <c r="BD94" s="154"/>
    </row>
    <row r="95" spans="1:56" s="155" customFormat="1" ht="10.5" customHeight="1">
      <c r="A95" s="346"/>
      <c r="B95" s="347"/>
      <c r="C95" s="347"/>
      <c r="D95" s="347"/>
      <c r="E95" s="348"/>
      <c r="F95" s="239"/>
      <c r="G95" s="247" t="s">
        <v>52</v>
      </c>
      <c r="H95" s="113" t="str">
        <f ca="1">""&amp;VLOOKUP(1+10*A94,INDIRECT($BD$4),2,0)</f>
        <v>KQ109</v>
      </c>
      <c r="I95" s="157"/>
      <c r="L95" s="158"/>
      <c r="M95" s="249" t="s">
        <v>69</v>
      </c>
      <c r="N95" s="349" t="str">
        <f>""&amp;IF(ISNUMBER(FIND("A",H105)),4,0)+IF(ISNUMBER(FIND("K",H105)),3,0)+IF(ISNUMBER(FIND("Q",H105)),2,0)+IF(ISNUMBER(FIND("J",H105)),1,0)+IF(ISNUMBER(FIND("A",H106)),4,0)+IF(ISNUMBER(FIND("K",H106)),3,0)+IF(ISNUMBER(FIND("Q",H106)),2,0)+IF(ISNUMBER(FIND("J",H106)),1,0)+IF(ISNUMBER(FIND("A",H107)),4,0)+IF(ISNUMBER(FIND("K",H107)),3,0)+IF(ISNUMBER(FIND("Q",H107)),2,0)+IF(ISNUMBER(FIND("J",H107)),1,0)+IF(ISNUMBER(FIND("A",H108)),4,0)+IF(ISNUMBER(FIND("K",H108)),3,0)+IF(ISNUMBER(FIND("Q",H108)),2,0)+IF(ISNUMBER(FIND("J",H108)),1,0)</f>
        <v>10</v>
      </c>
      <c r="O95" s="349"/>
      <c r="P95" s="162" t="s">
        <v>67</v>
      </c>
      <c r="R95" s="179"/>
      <c r="T95" s="346"/>
      <c r="U95" s="347"/>
      <c r="V95" s="347"/>
      <c r="W95" s="347"/>
      <c r="X95" s="348"/>
      <c r="Y95" s="239"/>
      <c r="Z95" s="247" t="s">
        <v>52</v>
      </c>
      <c r="AA95" s="113" t="str">
        <f ca="1">""&amp;VLOOKUP(1+10*T94,INDIRECT($BD$4),2,0)</f>
        <v>J93</v>
      </c>
      <c r="AB95" s="157"/>
      <c r="AE95" s="158"/>
      <c r="AF95" s="249" t="s">
        <v>69</v>
      </c>
      <c r="AG95" s="349" t="str">
        <f>""&amp;IF(ISNUMBER(FIND("A",AA105)),4,0)+IF(ISNUMBER(FIND("K",AA105)),3,0)+IF(ISNUMBER(FIND("Q",AA105)),2,0)+IF(ISNUMBER(FIND("J",AA105)),1,0)+IF(ISNUMBER(FIND("A",AA106)),4,0)+IF(ISNUMBER(FIND("K",AA106)),3,0)+IF(ISNUMBER(FIND("Q",AA106)),2,0)+IF(ISNUMBER(FIND("J",AA106)),1,0)+IF(ISNUMBER(FIND("A",AA107)),4,0)+IF(ISNUMBER(FIND("K",AA107)),3,0)+IF(ISNUMBER(FIND("Q",AA107)),2,0)+IF(ISNUMBER(FIND("J",AA107)),1,0)+IF(ISNUMBER(FIND("A",AA108)),4,0)+IF(ISNUMBER(FIND("K",AA108)),3,0)+IF(ISNUMBER(FIND("Q",AA108)),2,0)+IF(ISNUMBER(FIND("J",AA108)),1,0)</f>
        <v>4</v>
      </c>
      <c r="AH95" s="349"/>
      <c r="AI95" s="162" t="s">
        <v>67</v>
      </c>
      <c r="AK95" s="179"/>
      <c r="AM95" s="346"/>
      <c r="AN95" s="347"/>
      <c r="AO95" s="347"/>
      <c r="AP95" s="347"/>
      <c r="AQ95" s="348"/>
      <c r="AR95" s="239"/>
      <c r="AS95" s="247" t="s">
        <v>52</v>
      </c>
      <c r="AT95" s="113" t="str">
        <f ca="1">""&amp;VLOOKUP(1+10*AM94,INDIRECT($BD$4),2,0)</f>
        <v>J7</v>
      </c>
      <c r="AU95" s="157"/>
      <c r="AX95" s="158"/>
      <c r="AY95" s="249" t="s">
        <v>69</v>
      </c>
      <c r="AZ95" s="349" t="str">
        <f>""&amp;IF(ISNUMBER(FIND("A",AT105)),4,0)+IF(ISNUMBER(FIND("K",AT105)),3,0)+IF(ISNUMBER(FIND("Q",AT105)),2,0)+IF(ISNUMBER(FIND("J",AT105)),1,0)+IF(ISNUMBER(FIND("A",AT106)),4,0)+IF(ISNUMBER(FIND("K",AT106)),3,0)+IF(ISNUMBER(FIND("Q",AT106)),2,0)+IF(ISNUMBER(FIND("J",AT106)),1,0)+IF(ISNUMBER(FIND("A",AT107)),4,0)+IF(ISNUMBER(FIND("K",AT107)),3,0)+IF(ISNUMBER(FIND("Q",AT107)),2,0)+IF(ISNUMBER(FIND("J",AT107)),1,0)+IF(ISNUMBER(FIND("A",AT108)),4,0)+IF(ISNUMBER(FIND("K",AT108)),3,0)+IF(ISNUMBER(FIND("Q",AT108)),2,0)+IF(ISNUMBER(FIND("J",AT108)),1,0)</f>
        <v>11</v>
      </c>
      <c r="BA95" s="349"/>
      <c r="BB95" s="162" t="s">
        <v>67</v>
      </c>
      <c r="BD95" s="179"/>
    </row>
    <row r="96" spans="1:56" s="155" customFormat="1" ht="10.5" customHeight="1">
      <c r="A96" s="294" t="str">
        <f>MID("WNES",1+MOD(A94,4),1)&amp;" / "&amp;MID(" EW  NS NoneBoth",1+4*INT(MOD(11*A94,16)/4),4)</f>
        <v>W /  EW </v>
      </c>
      <c r="B96" s="295"/>
      <c r="C96" s="295"/>
      <c r="D96" s="295"/>
      <c r="E96" s="302"/>
      <c r="F96" s="181"/>
      <c r="G96" s="247" t="s">
        <v>15</v>
      </c>
      <c r="H96" s="113" t="str">
        <f ca="1">""&amp;VLOOKUP(2+10*A94,INDIRECT($BD$4),2,0)</f>
        <v>5</v>
      </c>
      <c r="I96" s="157"/>
      <c r="L96" s="158"/>
      <c r="M96" s="249" t="s">
        <v>70</v>
      </c>
      <c r="N96" s="349" t="str">
        <f>""&amp;IF(ISNUMBER(FIND("A",M100)),4,0)+IF(ISNUMBER(FIND("K",M100)),3,0)+IF(ISNUMBER(FIND("Q",M100)),2,0)+IF(ISNUMBER(FIND("J",M100)),1,0)+IF(ISNUMBER(FIND("A",M101)),4,0)+IF(ISNUMBER(FIND("K",M101)),3,0)+IF(ISNUMBER(FIND("Q",M101)),2,0)+IF(ISNUMBER(FIND("J",M101)),1,0)+IF(ISNUMBER(FIND("A",M102)),4,0)+IF(ISNUMBER(FIND("K",M102)),3,0)+IF(ISNUMBER(FIND("Q",M102)),2,0)+IF(ISNUMBER(FIND("J",M102)),1,0)+IF(ISNUMBER(FIND("A",M103)),4,0)+IF(ISNUMBER(FIND("K",M103)),3,0)+IF(ISNUMBER(FIND("Q",M103)),2,0)+IF(ISNUMBER(FIND("J",M103)),1,0)</f>
        <v>11</v>
      </c>
      <c r="O96" s="349"/>
      <c r="P96" s="162" t="s">
        <v>67</v>
      </c>
      <c r="R96" s="160"/>
      <c r="T96" s="294" t="str">
        <f>MID("WNES",1+MOD(T94,4),1)&amp;" / "&amp;MID(" EW  NS NoneBoth",1+4*INT(MOD(11*T94,16)/4),4)</f>
        <v>N / None</v>
      </c>
      <c r="U96" s="295"/>
      <c r="V96" s="295"/>
      <c r="W96" s="295"/>
      <c r="X96" s="302"/>
      <c r="Y96" s="181"/>
      <c r="Z96" s="247" t="s">
        <v>15</v>
      </c>
      <c r="AA96" s="113" t="str">
        <f ca="1">""&amp;VLOOKUP(2+10*T94,INDIRECT($BD$4),2,0)</f>
        <v>943</v>
      </c>
      <c r="AB96" s="157"/>
      <c r="AE96" s="158"/>
      <c r="AF96" s="249" t="s">
        <v>70</v>
      </c>
      <c r="AG96" s="349" t="str">
        <f>""&amp;IF(ISNUMBER(FIND("A",AF100)),4,0)+IF(ISNUMBER(FIND("K",AF100)),3,0)+IF(ISNUMBER(FIND("Q",AF100)),2,0)+IF(ISNUMBER(FIND("J",AF100)),1,0)+IF(ISNUMBER(FIND("A",AF101)),4,0)+IF(ISNUMBER(FIND("K",AF101)),3,0)+IF(ISNUMBER(FIND("Q",AF101)),2,0)+IF(ISNUMBER(FIND("J",AF101)),1,0)+IF(ISNUMBER(FIND("A",AF102)),4,0)+IF(ISNUMBER(FIND("K",AF102)),3,0)+IF(ISNUMBER(FIND("Q",AF102)),2,0)+IF(ISNUMBER(FIND("J",AF102)),1,0)+IF(ISNUMBER(FIND("A",AF103)),4,0)+IF(ISNUMBER(FIND("K",AF103)),3,0)+IF(ISNUMBER(FIND("Q",AF103)),2,0)+IF(ISNUMBER(FIND("J",AF103)),1,0)</f>
        <v>12</v>
      </c>
      <c r="AH96" s="349"/>
      <c r="AI96" s="162" t="s">
        <v>67</v>
      </c>
      <c r="AK96" s="160"/>
      <c r="AM96" s="294" t="str">
        <f>MID("WNES",1+MOD(AM94,4),1)&amp;" / "&amp;MID(" EW  NS NoneBoth",1+4*INT(MOD(11*AM94,16)/4),4)</f>
        <v>E /  NS </v>
      </c>
      <c r="AN96" s="295"/>
      <c r="AO96" s="295"/>
      <c r="AP96" s="295"/>
      <c r="AQ96" s="302"/>
      <c r="AR96" s="181"/>
      <c r="AS96" s="247" t="s">
        <v>15</v>
      </c>
      <c r="AT96" s="113" t="str">
        <f ca="1">""&amp;VLOOKUP(2+10*AM94,INDIRECT($BD$4),2,0)</f>
        <v>AQ1054</v>
      </c>
      <c r="AU96" s="157"/>
      <c r="AX96" s="158"/>
      <c r="AY96" s="249" t="s">
        <v>70</v>
      </c>
      <c r="AZ96" s="349" t="str">
        <f>""&amp;IF(ISNUMBER(FIND("A",AY100)),4,0)+IF(ISNUMBER(FIND("K",AY100)),3,0)+IF(ISNUMBER(FIND("Q",AY100)),2,0)+IF(ISNUMBER(FIND("J",AY100)),1,0)+IF(ISNUMBER(FIND("A",AY101)),4,0)+IF(ISNUMBER(FIND("K",AY101)),3,0)+IF(ISNUMBER(FIND("Q",AY101)),2,0)+IF(ISNUMBER(FIND("J",AY101)),1,0)+IF(ISNUMBER(FIND("A",AY102)),4,0)+IF(ISNUMBER(FIND("K",AY102)),3,0)+IF(ISNUMBER(FIND("Q",AY102)),2,0)+IF(ISNUMBER(FIND("J",AY102)),1,0)+IF(ISNUMBER(FIND("A",AY103)),4,0)+IF(ISNUMBER(FIND("K",AY103)),3,0)+IF(ISNUMBER(FIND("Q",AY103)),2,0)+IF(ISNUMBER(FIND("J",AY103)),1,0)</f>
        <v>16</v>
      </c>
      <c r="BA96" s="349"/>
      <c r="BB96" s="162" t="s">
        <v>67</v>
      </c>
      <c r="BD96" s="160"/>
    </row>
    <row r="97" spans="1:56" s="155" customFormat="1" ht="10.5" customHeight="1">
      <c r="A97" s="320"/>
      <c r="B97" s="321"/>
      <c r="C97" s="321"/>
      <c r="D97" s="321"/>
      <c r="E97" s="322"/>
      <c r="F97" s="181"/>
      <c r="G97" s="247" t="s">
        <v>53</v>
      </c>
      <c r="H97" s="113" t="str">
        <f ca="1">""&amp;VLOOKUP(3+10*A94,INDIRECT($BD$4),2,0)</f>
        <v>AKJ75</v>
      </c>
      <c r="I97" s="157"/>
      <c r="L97" s="158"/>
      <c r="M97" s="250" t="s">
        <v>71</v>
      </c>
      <c r="N97" s="341" t="str">
        <f>""&amp;IF(ISNUMBER(FIND("A",B100)),4,0)+IF(ISNUMBER(FIND("K",B100)),3,0)+IF(ISNUMBER(FIND("Q",B100)),2,0)+IF(ISNUMBER(FIND("J",B100)),1,0)+IF(ISNUMBER(FIND("A",B101)),4,0)+IF(ISNUMBER(FIND("K",B101)),3,0)+IF(ISNUMBER(FIND("Q",B101)),2,0)+IF(ISNUMBER(FIND("J",B101)),1,0)+IF(ISNUMBER(FIND("A",B102)),4,0)+IF(ISNUMBER(FIND("K",B102)),3,0)+IF(ISNUMBER(FIND("Q",B102)),2,0)+IF(ISNUMBER(FIND("J",B102)),1,0)+IF(ISNUMBER(FIND("A",B103)),4,0)+IF(ISNUMBER(FIND("K",B103)),3,0)+IF(ISNUMBER(FIND("Q",B103)),2,0)+IF(ISNUMBER(FIND("J",B103)),1,0)</f>
        <v>6</v>
      </c>
      <c r="O97" s="341"/>
      <c r="P97" s="175" t="s">
        <v>67</v>
      </c>
      <c r="Q97" s="253"/>
      <c r="R97" s="248"/>
      <c r="T97" s="320"/>
      <c r="U97" s="321"/>
      <c r="V97" s="321"/>
      <c r="W97" s="321"/>
      <c r="X97" s="322"/>
      <c r="Y97" s="181"/>
      <c r="Z97" s="247" t="s">
        <v>53</v>
      </c>
      <c r="AA97" s="113" t="str">
        <f ca="1">""&amp;VLOOKUP(3+10*T94,INDIRECT($BD$4),2,0)</f>
        <v>K752</v>
      </c>
      <c r="AB97" s="157"/>
      <c r="AE97" s="158"/>
      <c r="AF97" s="250" t="s">
        <v>71</v>
      </c>
      <c r="AG97" s="341" t="str">
        <f>""&amp;IF(ISNUMBER(FIND("A",U100)),4,0)+IF(ISNUMBER(FIND("K",U100)),3,0)+IF(ISNUMBER(FIND("Q",U100)),2,0)+IF(ISNUMBER(FIND("J",U100)),1,0)+IF(ISNUMBER(FIND("A",U101)),4,0)+IF(ISNUMBER(FIND("K",U101)),3,0)+IF(ISNUMBER(FIND("Q",U101)),2,0)+IF(ISNUMBER(FIND("J",U101)),1,0)+IF(ISNUMBER(FIND("A",U102)),4,0)+IF(ISNUMBER(FIND("K",U102)),3,0)+IF(ISNUMBER(FIND("Q",U102)),2,0)+IF(ISNUMBER(FIND("J",U102)),1,0)+IF(ISNUMBER(FIND("A",U103)),4,0)+IF(ISNUMBER(FIND("K",U103)),3,0)+IF(ISNUMBER(FIND("Q",U103)),2,0)+IF(ISNUMBER(FIND("J",U103)),1,0)</f>
        <v>15</v>
      </c>
      <c r="AH97" s="341"/>
      <c r="AI97" s="175" t="s">
        <v>67</v>
      </c>
      <c r="AJ97" s="253"/>
      <c r="AK97" s="248"/>
      <c r="AM97" s="320"/>
      <c r="AN97" s="321"/>
      <c r="AO97" s="321"/>
      <c r="AP97" s="321"/>
      <c r="AQ97" s="322"/>
      <c r="AR97" s="181"/>
      <c r="AS97" s="247" t="s">
        <v>53</v>
      </c>
      <c r="AT97" s="113" t="str">
        <f ca="1">""&amp;VLOOKUP(3+10*AM94,INDIRECT($BD$4),2,0)</f>
        <v>J108</v>
      </c>
      <c r="AU97" s="157"/>
      <c r="AX97" s="158"/>
      <c r="AY97" s="250" t="s">
        <v>71</v>
      </c>
      <c r="AZ97" s="341" t="str">
        <f>""&amp;IF(ISNUMBER(FIND("A",AN100)),4,0)+IF(ISNUMBER(FIND("K",AN100)),3,0)+IF(ISNUMBER(FIND("Q",AN100)),2,0)+IF(ISNUMBER(FIND("J",AN100)),1,0)+IF(ISNUMBER(FIND("A",AN101)),4,0)+IF(ISNUMBER(FIND("K",AN101)),3,0)+IF(ISNUMBER(FIND("Q",AN101)),2,0)+IF(ISNUMBER(FIND("J",AN101)),1,0)+IF(ISNUMBER(FIND("A",AN102)),4,0)+IF(ISNUMBER(FIND("K",AN102)),3,0)+IF(ISNUMBER(FIND("Q",AN102)),2,0)+IF(ISNUMBER(FIND("J",AN102)),1,0)+IF(ISNUMBER(FIND("A",AN103)),4,0)+IF(ISNUMBER(FIND("K",AN103)),3,0)+IF(ISNUMBER(FIND("Q",AN103)),2,0)+IF(ISNUMBER(FIND("J",AN103)),1,0)</f>
        <v>2</v>
      </c>
      <c r="BA97" s="341"/>
      <c r="BB97" s="175" t="s">
        <v>67</v>
      </c>
      <c r="BC97" s="253"/>
      <c r="BD97" s="248"/>
    </row>
    <row r="98" spans="1:56" s="155" customFormat="1" ht="10.5" customHeight="1">
      <c r="A98" s="180"/>
      <c r="B98" s="181"/>
      <c r="C98" s="181"/>
      <c r="D98" s="181"/>
      <c r="E98" s="181"/>
      <c r="F98" s="181"/>
      <c r="G98" s="247" t="s">
        <v>17</v>
      </c>
      <c r="H98" s="113" t="str">
        <f ca="1">""&amp;VLOOKUP(4+10*A94,INDIRECT($BD$4),2,0)</f>
        <v>742</v>
      </c>
      <c r="I98" s="157"/>
      <c r="L98" s="158"/>
      <c r="R98" s="160"/>
      <c r="T98" s="180"/>
      <c r="U98" s="181"/>
      <c r="V98" s="181"/>
      <c r="W98" s="181"/>
      <c r="X98" s="181"/>
      <c r="Y98" s="181"/>
      <c r="Z98" s="247" t="s">
        <v>17</v>
      </c>
      <c r="AA98" s="113" t="str">
        <f ca="1">""&amp;VLOOKUP(4+10*T94,INDIRECT($BD$4),2,0)</f>
        <v>AJ3</v>
      </c>
      <c r="AB98" s="157"/>
      <c r="AE98" s="158"/>
      <c r="AK98" s="160"/>
      <c r="AM98" s="180"/>
      <c r="AN98" s="181"/>
      <c r="AO98" s="181"/>
      <c r="AP98" s="181"/>
      <c r="AQ98" s="181"/>
      <c r="AR98" s="181"/>
      <c r="AS98" s="247" t="s">
        <v>17</v>
      </c>
      <c r="AT98" s="113" t="str">
        <f ca="1">""&amp;VLOOKUP(4+10*AM94,INDIRECT($BD$4),2,0)</f>
        <v>K54</v>
      </c>
      <c r="AU98" s="157"/>
      <c r="AX98" s="158"/>
      <c r="BD98" s="160"/>
    </row>
    <row r="99" spans="1:56" s="155" customFormat="1" ht="10.5" customHeight="1">
      <c r="A99" s="159"/>
      <c r="I99" s="161"/>
      <c r="J99" s="157"/>
      <c r="K99" s="157"/>
      <c r="L99" s="158"/>
      <c r="R99" s="160"/>
      <c r="T99" s="159"/>
      <c r="AB99" s="161"/>
      <c r="AC99" s="157"/>
      <c r="AD99" s="157"/>
      <c r="AE99" s="158"/>
      <c r="AK99" s="160"/>
      <c r="AM99" s="159"/>
      <c r="AU99" s="161"/>
      <c r="AV99" s="157"/>
      <c r="AW99" s="157"/>
      <c r="AX99" s="158"/>
      <c r="BD99" s="160"/>
    </row>
    <row r="100" spans="1:56" s="155" customFormat="1" ht="10.5" customHeight="1">
      <c r="A100" s="252" t="s">
        <v>52</v>
      </c>
      <c r="B100" s="113" t="str">
        <f ca="1">""&amp;VLOOKUP(1+10*A94,INDIRECT($BD$4),5,0)</f>
        <v>J5</v>
      </c>
      <c r="C100" s="114"/>
      <c r="F100" s="113"/>
      <c r="H100" s="231"/>
      <c r="I100" s="336" t="s">
        <v>20</v>
      </c>
      <c r="J100" s="232"/>
      <c r="K100" s="233"/>
      <c r="L100" s="251" t="s">
        <v>52</v>
      </c>
      <c r="M100" s="113" t="str">
        <f ca="1">""&amp;VLOOKUP(1+10*A94,INDIRECT($BD$4),3,0)</f>
        <v>A86</v>
      </c>
      <c r="O100" s="114"/>
      <c r="P100" s="162"/>
      <c r="Q100" s="162"/>
      <c r="R100" s="163"/>
      <c r="T100" s="252" t="s">
        <v>52</v>
      </c>
      <c r="U100" s="113" t="str">
        <f ca="1">""&amp;VLOOKUP(1+10*T94,INDIRECT($BD$4),5,0)</f>
        <v>Q52</v>
      </c>
      <c r="V100" s="114"/>
      <c r="Y100" s="113"/>
      <c r="AA100" s="231"/>
      <c r="AB100" s="336" t="s">
        <v>20</v>
      </c>
      <c r="AC100" s="232"/>
      <c r="AD100" s="233"/>
      <c r="AE100" s="251" t="s">
        <v>52</v>
      </c>
      <c r="AF100" s="113" t="str">
        <f ca="1">""&amp;VLOOKUP(1+10*T94,INDIRECT($BD$4),3,0)</f>
        <v>AK87</v>
      </c>
      <c r="AH100" s="114"/>
      <c r="AI100" s="162"/>
      <c r="AJ100" s="162"/>
      <c r="AK100" s="163"/>
      <c r="AM100" s="252" t="s">
        <v>52</v>
      </c>
      <c r="AN100" s="113" t="str">
        <f ca="1">""&amp;VLOOKUP(1+10*AM94,INDIRECT($BD$4),5,0)</f>
        <v>84</v>
      </c>
      <c r="AO100" s="114"/>
      <c r="AR100" s="113"/>
      <c r="AT100" s="231"/>
      <c r="AU100" s="336" t="s">
        <v>20</v>
      </c>
      <c r="AV100" s="232"/>
      <c r="AW100" s="233"/>
      <c r="AX100" s="251" t="s">
        <v>52</v>
      </c>
      <c r="AY100" s="113" t="str">
        <f ca="1">""&amp;VLOOKUP(1+10*AM94,INDIRECT($BD$4),3,0)</f>
        <v>K103</v>
      </c>
      <c r="BA100" s="114"/>
      <c r="BB100" s="162"/>
      <c r="BC100" s="162"/>
      <c r="BD100" s="163"/>
    </row>
    <row r="101" spans="1:56" s="155" customFormat="1" ht="10.5" customHeight="1">
      <c r="A101" s="252" t="s">
        <v>15</v>
      </c>
      <c r="B101" s="113" t="str">
        <f ca="1">""&amp;VLOOKUP(2+10*A94,INDIRECT($BD$4),5,0)</f>
        <v>A10964</v>
      </c>
      <c r="C101" s="114"/>
      <c r="F101" s="113"/>
      <c r="H101" s="335" t="s">
        <v>23</v>
      </c>
      <c r="I101" s="337"/>
      <c r="J101" s="338" t="s">
        <v>22</v>
      </c>
      <c r="L101" s="251" t="s">
        <v>15</v>
      </c>
      <c r="M101" s="113" t="str">
        <f ca="1">""&amp;VLOOKUP(2+10*A94,INDIRECT($BD$4),3,0)</f>
        <v>Q82</v>
      </c>
      <c r="O101" s="114"/>
      <c r="P101" s="162"/>
      <c r="Q101" s="162"/>
      <c r="R101" s="163"/>
      <c r="T101" s="252" t="s">
        <v>15</v>
      </c>
      <c r="U101" s="113" t="str">
        <f ca="1">""&amp;VLOOKUP(2+10*T94,INDIRECT($BD$4),5,0)</f>
        <v>A5</v>
      </c>
      <c r="V101" s="114"/>
      <c r="Y101" s="113"/>
      <c r="AA101" s="335" t="s">
        <v>23</v>
      </c>
      <c r="AB101" s="337"/>
      <c r="AC101" s="338" t="s">
        <v>22</v>
      </c>
      <c r="AE101" s="251" t="s">
        <v>15</v>
      </c>
      <c r="AF101" s="113" t="str">
        <f ca="1">""&amp;VLOOKUP(2+10*T94,INDIRECT($BD$4),3,0)</f>
        <v>Q76</v>
      </c>
      <c r="AH101" s="114"/>
      <c r="AI101" s="162"/>
      <c r="AJ101" s="162"/>
      <c r="AK101" s="163"/>
      <c r="AM101" s="252" t="s">
        <v>15</v>
      </c>
      <c r="AN101" s="113" t="str">
        <f ca="1">""&amp;VLOOKUP(2+10*AM94,INDIRECT($BD$4),5,0)</f>
        <v>J8732</v>
      </c>
      <c r="AO101" s="114"/>
      <c r="AR101" s="113"/>
      <c r="AT101" s="335" t="s">
        <v>23</v>
      </c>
      <c r="AU101" s="337"/>
      <c r="AV101" s="338" t="s">
        <v>22</v>
      </c>
      <c r="AX101" s="251" t="s">
        <v>15</v>
      </c>
      <c r="AY101" s="113" t="str">
        <f ca="1">""&amp;VLOOKUP(2+10*AM94,INDIRECT($BD$4),3,0)</f>
        <v>6</v>
      </c>
      <c r="BA101" s="114"/>
      <c r="BB101" s="162"/>
      <c r="BC101" s="162"/>
      <c r="BD101" s="163"/>
    </row>
    <row r="102" spans="1:56" s="155" customFormat="1" ht="10.5" customHeight="1">
      <c r="A102" s="252" t="s">
        <v>53</v>
      </c>
      <c r="B102" s="113" t="str">
        <f ca="1">""&amp;VLOOKUP(3+10*A94,INDIRECT($BD$4),5,0)</f>
        <v>98</v>
      </c>
      <c r="C102" s="114"/>
      <c r="F102" s="113"/>
      <c r="H102" s="335"/>
      <c r="I102" s="339" t="s">
        <v>21</v>
      </c>
      <c r="J102" s="338"/>
      <c r="L102" s="251" t="s">
        <v>53</v>
      </c>
      <c r="M102" s="113" t="str">
        <f ca="1">""&amp;VLOOKUP(3+10*A94,INDIRECT($BD$4),3,0)</f>
        <v>Q642</v>
      </c>
      <c r="O102" s="114"/>
      <c r="P102" s="162"/>
      <c r="Q102" s="162"/>
      <c r="R102" s="163"/>
      <c r="T102" s="252" t="s">
        <v>53</v>
      </c>
      <c r="U102" s="113" t="str">
        <f ca="1">""&amp;VLOOKUP(3+10*T94,INDIRECT($BD$4),5,0)</f>
        <v>A1063</v>
      </c>
      <c r="V102" s="114"/>
      <c r="Y102" s="113"/>
      <c r="AA102" s="335"/>
      <c r="AB102" s="339" t="s">
        <v>21</v>
      </c>
      <c r="AC102" s="338"/>
      <c r="AE102" s="251" t="s">
        <v>53</v>
      </c>
      <c r="AF102" s="113" t="str">
        <f ca="1">""&amp;VLOOKUP(3+10*T94,INDIRECT($BD$4),3,0)</f>
        <v>QJ98</v>
      </c>
      <c r="AH102" s="114"/>
      <c r="AI102" s="162"/>
      <c r="AJ102" s="162"/>
      <c r="AK102" s="163"/>
      <c r="AM102" s="252" t="s">
        <v>53</v>
      </c>
      <c r="AN102" s="113" t="str">
        <f ca="1">""&amp;VLOOKUP(3+10*AM94,INDIRECT($BD$4),5,0)</f>
        <v>9</v>
      </c>
      <c r="AO102" s="114"/>
      <c r="AR102" s="113"/>
      <c r="AT102" s="335"/>
      <c r="AU102" s="339" t="s">
        <v>21</v>
      </c>
      <c r="AV102" s="338"/>
      <c r="AX102" s="251" t="s">
        <v>53</v>
      </c>
      <c r="AY102" s="113" t="str">
        <f ca="1">""&amp;VLOOKUP(3+10*AM94,INDIRECT($BD$4),3,0)</f>
        <v>AKQ763</v>
      </c>
      <c r="BA102" s="114"/>
      <c r="BB102" s="162"/>
      <c r="BC102" s="162"/>
      <c r="BD102" s="163"/>
    </row>
    <row r="103" spans="1:56" s="155" customFormat="1" ht="10.5" customHeight="1">
      <c r="A103" s="252" t="s">
        <v>17</v>
      </c>
      <c r="B103" s="113" t="str">
        <f ca="1">""&amp;VLOOKUP(4+10*A94,INDIRECT($BD$4),5,0)</f>
        <v>J1083</v>
      </c>
      <c r="C103" s="114"/>
      <c r="F103" s="113"/>
      <c r="H103" s="234"/>
      <c r="I103" s="340"/>
      <c r="J103" s="235"/>
      <c r="K103" s="233"/>
      <c r="L103" s="251" t="s">
        <v>17</v>
      </c>
      <c r="M103" s="113" t="str">
        <f ca="1">""&amp;VLOOKUP(4+10*A94,INDIRECT($BD$4),3,0)</f>
        <v>K65</v>
      </c>
      <c r="O103" s="114"/>
      <c r="P103" s="162"/>
      <c r="Q103" s="162"/>
      <c r="R103" s="163"/>
      <c r="T103" s="252" t="s">
        <v>17</v>
      </c>
      <c r="U103" s="113" t="str">
        <f ca="1">""&amp;VLOOKUP(4+10*T94,INDIRECT($BD$4),5,0)</f>
        <v>KQ92</v>
      </c>
      <c r="V103" s="114"/>
      <c r="Y103" s="113"/>
      <c r="AA103" s="234"/>
      <c r="AB103" s="340"/>
      <c r="AC103" s="235"/>
      <c r="AD103" s="233"/>
      <c r="AE103" s="251" t="s">
        <v>17</v>
      </c>
      <c r="AF103" s="113" t="str">
        <f ca="1">""&amp;VLOOKUP(4+10*T94,INDIRECT($BD$4),3,0)</f>
        <v>54</v>
      </c>
      <c r="AH103" s="114"/>
      <c r="AI103" s="162"/>
      <c r="AJ103" s="162"/>
      <c r="AK103" s="163"/>
      <c r="AM103" s="252" t="s">
        <v>17</v>
      </c>
      <c r="AN103" s="113" t="str">
        <f ca="1">""&amp;VLOOKUP(4+10*AM94,INDIRECT($BD$4),5,0)</f>
        <v>J10976</v>
      </c>
      <c r="AO103" s="114"/>
      <c r="AR103" s="113"/>
      <c r="AT103" s="234"/>
      <c r="AU103" s="340"/>
      <c r="AV103" s="235"/>
      <c r="AW103" s="233"/>
      <c r="AX103" s="251" t="s">
        <v>17</v>
      </c>
      <c r="AY103" s="113" t="str">
        <f ca="1">""&amp;VLOOKUP(4+10*AM94,INDIRECT($BD$4),3,0)</f>
        <v>A32</v>
      </c>
      <c r="BA103" s="114"/>
      <c r="BB103" s="162"/>
      <c r="BC103" s="162"/>
      <c r="BD103" s="163"/>
    </row>
    <row r="104" spans="1:56" s="155" customFormat="1" ht="10.5" customHeight="1">
      <c r="A104" s="164"/>
      <c r="B104" s="162"/>
      <c r="C104" s="162"/>
      <c r="D104" s="162"/>
      <c r="E104" s="162"/>
      <c r="F104" s="162"/>
      <c r="G104" s="162"/>
      <c r="H104" s="162"/>
      <c r="I104" s="158"/>
      <c r="L104" s="161"/>
      <c r="M104" s="162"/>
      <c r="N104" s="162"/>
      <c r="O104" s="162"/>
      <c r="P104" s="162"/>
      <c r="Q104" s="162"/>
      <c r="R104" s="163"/>
      <c r="T104" s="164"/>
      <c r="U104" s="162"/>
      <c r="V104" s="162"/>
      <c r="W104" s="162"/>
      <c r="X104" s="162"/>
      <c r="Y104" s="162"/>
      <c r="Z104" s="162"/>
      <c r="AA104" s="162"/>
      <c r="AB104" s="158"/>
      <c r="AE104" s="161"/>
      <c r="AF104" s="162"/>
      <c r="AG104" s="162"/>
      <c r="AH104" s="162"/>
      <c r="AI104" s="162"/>
      <c r="AJ104" s="162"/>
      <c r="AK104" s="163"/>
      <c r="AM104" s="164"/>
      <c r="AN104" s="162"/>
      <c r="AO104" s="162"/>
      <c r="AP104" s="162"/>
      <c r="AQ104" s="162"/>
      <c r="AR104" s="162"/>
      <c r="AS104" s="162"/>
      <c r="AT104" s="162"/>
      <c r="AU104" s="158"/>
      <c r="AX104" s="161"/>
      <c r="AY104" s="162"/>
      <c r="AZ104" s="162"/>
      <c r="BA104" s="162"/>
      <c r="BB104" s="162"/>
      <c r="BC104" s="162"/>
      <c r="BD104" s="163"/>
    </row>
    <row r="105" spans="1:56" s="155" customFormat="1" ht="10.5" customHeight="1">
      <c r="A105" s="159"/>
      <c r="G105" s="251" t="s">
        <v>52</v>
      </c>
      <c r="H105" s="113" t="str">
        <f ca="1">""&amp;VLOOKUP(1+10*A94,INDIRECT($BD$4),4,0)</f>
        <v>7432</v>
      </c>
      <c r="L105" s="158"/>
      <c r="M105" s="165"/>
      <c r="N105" s="166" t="s">
        <v>20</v>
      </c>
      <c r="O105" s="167" t="s">
        <v>52</v>
      </c>
      <c r="P105" s="167" t="s">
        <v>15</v>
      </c>
      <c r="Q105" s="167" t="s">
        <v>53</v>
      </c>
      <c r="R105" s="168" t="s">
        <v>17</v>
      </c>
      <c r="T105" s="159"/>
      <c r="Z105" s="251" t="s">
        <v>52</v>
      </c>
      <c r="AA105" s="113" t="str">
        <f ca="1">""&amp;VLOOKUP(1+10*T94,INDIRECT($BD$4),4,0)</f>
        <v>1064</v>
      </c>
      <c r="AE105" s="158"/>
      <c r="AF105" s="165"/>
      <c r="AG105" s="166" t="s">
        <v>20</v>
      </c>
      <c r="AH105" s="167" t="s">
        <v>52</v>
      </c>
      <c r="AI105" s="167" t="s">
        <v>15</v>
      </c>
      <c r="AJ105" s="167" t="s">
        <v>53</v>
      </c>
      <c r="AK105" s="168" t="s">
        <v>17</v>
      </c>
      <c r="AM105" s="159"/>
      <c r="AS105" s="251" t="s">
        <v>52</v>
      </c>
      <c r="AT105" s="113" t="str">
        <f ca="1">""&amp;VLOOKUP(1+10*AM94,INDIRECT($BD$4),4,0)</f>
        <v>AQ9652</v>
      </c>
      <c r="AX105" s="158"/>
      <c r="AY105" s="165"/>
      <c r="AZ105" s="166" t="s">
        <v>20</v>
      </c>
      <c r="BA105" s="167" t="s">
        <v>52</v>
      </c>
      <c r="BB105" s="167" t="s">
        <v>15</v>
      </c>
      <c r="BC105" s="167" t="s">
        <v>53</v>
      </c>
      <c r="BD105" s="168" t="s">
        <v>17</v>
      </c>
    </row>
    <row r="106" spans="1:56" s="155" customFormat="1" ht="10.5" customHeight="1">
      <c r="A106" s="159"/>
      <c r="G106" s="251" t="s">
        <v>15</v>
      </c>
      <c r="H106" s="113" t="str">
        <f ca="1">""&amp;VLOOKUP(2+10*A94,INDIRECT($BD$4),4,0)</f>
        <v>KJ73</v>
      </c>
      <c r="L106" s="158"/>
      <c r="M106" s="249" t="s">
        <v>20</v>
      </c>
      <c r="N106" s="171" t="str">
        <f ca="1">CHOOSE(FIND(MID(VLOOKUP(5+10*A94,INDIRECT($BD$4),2,0),1,1),"0123456789ABCD"),"-","-","-","-","-","-","-","1","2","3","4","5","6","7")</f>
        <v>2</v>
      </c>
      <c r="O106" s="171" t="str">
        <f ca="1">CHOOSE(FIND(MID(VLOOKUP(5+10*A94,INDIRECT($BD$4),2,0),2,1),"0123456789ABCD"),"-","-","-","-","-","-","-","1","2","3","4","5","6","7")</f>
        <v>4</v>
      </c>
      <c r="P106" s="171" t="str">
        <f ca="1">CHOOSE(FIND(MID(VLOOKUP(5+10*A94,INDIRECT($BD$4),2,0),3,1),"0123456789ABCD"),"-","-","-","-","-","-","-","1","2","3","4","5","6","7")</f>
        <v>-</v>
      </c>
      <c r="Q106" s="171" t="str">
        <f ca="1">CHOOSE(FIND(MID(VLOOKUP(5+10*A94,INDIRECT($BD$4),2,0),4,1),"0123456789ABCD"),"-","-","-","-","-","-","-","1","2","3","4","5","6","7")</f>
        <v>3</v>
      </c>
      <c r="R106" s="172" t="str">
        <f ca="1">CHOOSE(FIND(MID(VLOOKUP(5+10*A94,INDIRECT($BD$4),2,0),5,1),"0123456789ABCD"),"-","-","-","-","-","-","-","1","2","3","4","5","6","7")</f>
        <v>2</v>
      </c>
      <c r="T106" s="159"/>
      <c r="Z106" s="251" t="s">
        <v>15</v>
      </c>
      <c r="AA106" s="113" t="str">
        <f ca="1">""&amp;VLOOKUP(2+10*T94,INDIRECT($BD$4),4,0)</f>
        <v>KJ1082</v>
      </c>
      <c r="AE106" s="158"/>
      <c r="AF106" s="249" t="s">
        <v>20</v>
      </c>
      <c r="AG106" s="171" t="str">
        <f ca="1">CHOOSE(FIND(MID(VLOOKUP(5+10*T94,INDIRECT($BD$4),2,0),1,1),"0123456789ABCD"),"-","-","-","-","-","-","-","1","2","3","4","5","6","7")</f>
        <v>-</v>
      </c>
      <c r="AH106" s="171" t="str">
        <f ca="1">CHOOSE(FIND(MID(VLOOKUP(5+10*T94,INDIRECT($BD$4),2,0),2,1),"0123456789ABCD"),"-","-","-","-","-","-","-","1","2","3","4","5","6","7")</f>
        <v>-</v>
      </c>
      <c r="AI106" s="171" t="str">
        <f ca="1">CHOOSE(FIND(MID(VLOOKUP(5+10*T94,INDIRECT($BD$4),2,0),3,1),"0123456789ABCD"),"-","-","-","-","-","-","-","1","2","3","4","5","6","7")</f>
        <v>-</v>
      </c>
      <c r="AJ106" s="171" t="str">
        <f ca="1">CHOOSE(FIND(MID(VLOOKUP(5+10*T94,INDIRECT($BD$4),2,0),4,1),"0123456789ABCD"),"-","-","-","-","-","-","-","1","2","3","4","5","6","7")</f>
        <v>-</v>
      </c>
      <c r="AK106" s="172" t="str">
        <f ca="1">CHOOSE(FIND(MID(VLOOKUP(5+10*T94,INDIRECT($BD$4),2,0),5,1),"0123456789ABCD"),"-","-","-","-","-","-","-","1","2","3","4","5","6","7")</f>
        <v>-</v>
      </c>
      <c r="AM106" s="159"/>
      <c r="AS106" s="251" t="s">
        <v>15</v>
      </c>
      <c r="AT106" s="113" t="str">
        <f ca="1">""&amp;VLOOKUP(2+10*AM94,INDIRECT($BD$4),4,0)</f>
        <v>K9</v>
      </c>
      <c r="AX106" s="158"/>
      <c r="AY106" s="249" t="s">
        <v>20</v>
      </c>
      <c r="AZ106" s="171" t="str">
        <f ca="1">CHOOSE(FIND(MID(VLOOKUP(5+10*AM94,INDIRECT($BD$4),2,0),1,1),"0123456789ABCD"),"-","-","-","-","-","-","-","1","2","3","4","5","6","7")</f>
        <v>-</v>
      </c>
      <c r="BA106" s="171" t="str">
        <f ca="1">CHOOSE(FIND(MID(VLOOKUP(5+10*AM94,INDIRECT($BD$4),2,0),2,1),"0123456789ABCD"),"-","-","-","-","-","-","-","1","2","3","4","5","6","7")</f>
        <v>2</v>
      </c>
      <c r="BB106" s="171" t="str">
        <f ca="1">CHOOSE(FIND(MID(VLOOKUP(5+10*AM94,INDIRECT($BD$4),2,0),3,1),"0123456789ABCD"),"-","-","-","-","-","-","-","1","2","3","4","5","6","7")</f>
        <v>1</v>
      </c>
      <c r="BC106" s="171" t="str">
        <f ca="1">CHOOSE(FIND(MID(VLOOKUP(5+10*AM94,INDIRECT($BD$4),2,0),4,1),"0123456789ABCD"),"-","-","-","-","-","-","-","1","2","3","4","5","6","7")</f>
        <v>-</v>
      </c>
      <c r="BD106" s="172" t="str">
        <f ca="1">CHOOSE(FIND(MID(VLOOKUP(5+10*AM94,INDIRECT($BD$4),2,0),5,1),"0123456789ABCD"),"-","-","-","-","-","-","-","1","2","3","4","5","6","7")</f>
        <v>-</v>
      </c>
    </row>
    <row r="107" spans="1:56" s="155" customFormat="1" ht="10.5" customHeight="1">
      <c r="A107" s="169" t="s">
        <v>56</v>
      </c>
      <c r="G107" s="251" t="s">
        <v>53</v>
      </c>
      <c r="H107" s="113" t="str">
        <f ca="1">""&amp;VLOOKUP(3+10*A94,INDIRECT($BD$4),4,0)</f>
        <v>103</v>
      </c>
      <c r="L107" s="158"/>
      <c r="M107" s="249" t="s">
        <v>21</v>
      </c>
      <c r="N107" s="171" t="str">
        <f ca="1">CHOOSE(FIND(MID(VLOOKUP(5+10*A94,INDIRECT($BD$4),4,0),1,1),"0123456789ABCD"),"-","-","-","-","-","-","-","1","2","3","4","5","6","7")</f>
        <v>2</v>
      </c>
      <c r="O107" s="171" t="str">
        <f ca="1">CHOOSE(FIND(MID(VLOOKUP(5+10*A94,INDIRECT($BD$4),4,0),2,1),"0123456789ABCD"),"-","-","-","-","-","-","-","1","2","3","4","5","6","7")</f>
        <v>4</v>
      </c>
      <c r="P107" s="171" t="str">
        <f ca="1">CHOOSE(FIND(MID(VLOOKUP(5+10*A94,INDIRECT($BD$4),4,0),3,1),"0123456789ABCD"),"-","-","-","-","-","-","-","1","2","3","4","5","6","7")</f>
        <v>-</v>
      </c>
      <c r="Q107" s="171" t="str">
        <f ca="1">CHOOSE(FIND(MID(VLOOKUP(5+10*A94,INDIRECT($BD$4),4,0),4,1),"0123456789ABCD"),"-","-","-","-","-","-","-","1","2","3","4","5","6","7")</f>
        <v>3</v>
      </c>
      <c r="R107" s="172" t="str">
        <f ca="1">CHOOSE(FIND(MID(VLOOKUP(5+10*A94,INDIRECT($BD$4),4,0),5,1),"0123456789ABCD"),"-","-","-","-","-","-","-","1","2","3","4","5","6","7")</f>
        <v>2</v>
      </c>
      <c r="T107" s="169" t="s">
        <v>56</v>
      </c>
      <c r="Z107" s="251" t="s">
        <v>53</v>
      </c>
      <c r="AA107" s="113" t="str">
        <f ca="1">""&amp;VLOOKUP(3+10*T94,INDIRECT($BD$4),4,0)</f>
        <v>4</v>
      </c>
      <c r="AE107" s="158"/>
      <c r="AF107" s="249" t="s">
        <v>21</v>
      </c>
      <c r="AG107" s="171" t="str">
        <f ca="1">CHOOSE(FIND(MID(VLOOKUP(5+10*T94,INDIRECT($BD$4),4,0),1,1),"0123456789ABCD"),"-","-","-","-","-","-","-","1","2","3","4","5","6","7")</f>
        <v>-</v>
      </c>
      <c r="AH107" s="171" t="str">
        <f ca="1">CHOOSE(FIND(MID(VLOOKUP(5+10*T94,INDIRECT($BD$4),4,0),2,1),"0123456789ABCD"),"-","-","-","-","-","-","-","1","2","3","4","5","6","7")</f>
        <v>-</v>
      </c>
      <c r="AI107" s="171" t="str">
        <f ca="1">CHOOSE(FIND(MID(VLOOKUP(5+10*T94,INDIRECT($BD$4),4,0),3,1),"0123456789ABCD"),"-","-","-","-","-","-","-","1","2","3","4","5","6","7")</f>
        <v>-</v>
      </c>
      <c r="AJ107" s="171" t="str">
        <f ca="1">CHOOSE(FIND(MID(VLOOKUP(5+10*T94,INDIRECT($BD$4),4,0),4,1),"0123456789ABCD"),"-","-","-","-","-","-","-","1","2","3","4","5","6","7")</f>
        <v>-</v>
      </c>
      <c r="AK107" s="172" t="str">
        <f ca="1">CHOOSE(FIND(MID(VLOOKUP(5+10*T94,INDIRECT($BD$4),4,0),5,1),"0123456789ABCD"),"-","-","-","-","-","-","-","1","2","3","4","5","6","7")</f>
        <v>-</v>
      </c>
      <c r="AM107" s="169" t="s">
        <v>56</v>
      </c>
      <c r="AS107" s="251" t="s">
        <v>53</v>
      </c>
      <c r="AT107" s="113" t="str">
        <f ca="1">""&amp;VLOOKUP(3+10*AM94,INDIRECT($BD$4),4,0)</f>
        <v>542</v>
      </c>
      <c r="AX107" s="158"/>
      <c r="AY107" s="249" t="s">
        <v>21</v>
      </c>
      <c r="AZ107" s="171" t="str">
        <f ca="1">CHOOSE(FIND(MID(VLOOKUP(5+10*AM94,INDIRECT($BD$4),4,0),1,1),"0123456789ABCD"),"-","-","-","-","-","-","-","1","2","3","4","5","6","7")</f>
        <v>-</v>
      </c>
      <c r="BA107" s="171" t="str">
        <f ca="1">CHOOSE(FIND(MID(VLOOKUP(5+10*AM94,INDIRECT($BD$4),4,0),2,1),"0123456789ABCD"),"-","-","-","-","-","-","-","1","2","3","4","5","6","7")</f>
        <v>2</v>
      </c>
      <c r="BB107" s="171" t="str">
        <f ca="1">CHOOSE(FIND(MID(VLOOKUP(5+10*AM94,INDIRECT($BD$4),4,0),3,1),"0123456789ABCD"),"-","-","-","-","-","-","-","1","2","3","4","5","6","7")</f>
        <v>1</v>
      </c>
      <c r="BC107" s="171" t="str">
        <f ca="1">CHOOSE(FIND(MID(VLOOKUP(5+10*AM94,INDIRECT($BD$4),4,0),4,1),"0123456789ABCD"),"-","-","-","-","-","-","-","1","2","3","4","5","6","7")</f>
        <v>-</v>
      </c>
      <c r="BD107" s="172" t="str">
        <f ca="1">CHOOSE(FIND(MID(VLOOKUP(5+10*AM94,INDIRECT($BD$4),4,0),5,1),"0123456789ABCD"),"-","-","-","-","-","-","-","1","2","3","4","5","6","7")</f>
        <v>-</v>
      </c>
    </row>
    <row r="108" spans="1:56" s="155" customFormat="1" ht="10.5" customHeight="1">
      <c r="A108" s="182" t="str">
        <f ca="1">" "&amp;MID(VLOOKUP(6+10*A94,INDIRECT($BD$4),2,0),1,1)&amp;CHOOSE(FIND(MID(VLOOKUP(6+10*A94,INDIRECT($BD$4),2,0),2,1),"SHDCN"),"♠","♥","♦","♣","NT")&amp;IF(VLOOKUP(6+10*A94,INDIRECT($BD$4),3,0)="d","*","")&amp;" "&amp;VLOOKUP(6+10*A94,INDIRECT($BD$4),4,0)&amp;", "&amp;IF(VLOOKUP(6+10*A94,INDIRECT($BD$4),5,0)&gt;0,"+"&amp;VLOOKUP(6+10*A94,INDIRECT($BD$4),5,0),VLOOKUP(6+10*A94,INDIRECT($BD$4),5,0))</f>
        <v> 4♠ S, +420</v>
      </c>
      <c r="G108" s="251" t="s">
        <v>17</v>
      </c>
      <c r="H108" s="113" t="str">
        <f ca="1">""&amp;VLOOKUP(4+10*A94,INDIRECT($BD$4),4,0)</f>
        <v>AQ9</v>
      </c>
      <c r="L108" s="158"/>
      <c r="M108" s="249" t="s">
        <v>22</v>
      </c>
      <c r="N108" s="171" t="str">
        <f ca="1">CHOOSE(FIND(MID(VLOOKUP(5+10*A94,INDIRECT($BD$4),3,0),1,1),"0123456789ABCD"),"-","-","-","-","-","-","-","1","2","3","4","5","6","7")</f>
        <v>-</v>
      </c>
      <c r="O108" s="171" t="str">
        <f ca="1">CHOOSE(FIND(MID(VLOOKUP(5+10*A94,INDIRECT($BD$4),3,0),2,1),"0123456789ABCD"),"-","-","-","-","-","-","-","1","2","3","4","5","6","7")</f>
        <v>-</v>
      </c>
      <c r="P108" s="171" t="str">
        <f ca="1">CHOOSE(FIND(MID(VLOOKUP(5+10*A94,INDIRECT($BD$4),3,0),3,1),"0123456789ABCD"),"-","-","-","-","-","-","-","1","2","3","4","5","6","7")</f>
        <v>1</v>
      </c>
      <c r="Q108" s="171" t="str">
        <f ca="1">CHOOSE(FIND(MID(VLOOKUP(5+10*A94,INDIRECT($BD$4),3,0),4,1),"0123456789ABCD"),"-","-","-","-","-","-","-","1","2","3","4","5","6","7")</f>
        <v>-</v>
      </c>
      <c r="R108" s="172" t="str">
        <f ca="1">CHOOSE(FIND(MID(VLOOKUP(5+10*A94,INDIRECT($BD$4),3,0),5,1),"0123456789ABCD"),"-","-","-","-","-","-","-","1","2","3","4","5","6","7")</f>
        <v>-</v>
      </c>
      <c r="T108" s="182" t="str">
        <f ca="1">" "&amp;MID(VLOOKUP(6+10*T94,INDIRECT($BD$4),2,0),1,1)&amp;CHOOSE(FIND(MID(VLOOKUP(6+10*T94,INDIRECT($BD$4),2,0),2,1),"SHDCN"),"♠","♥","♦","♣","NT")&amp;IF(VLOOKUP(6+10*T94,INDIRECT($BD$4),3,0)="d","*","")&amp;" "&amp;VLOOKUP(6+10*T94,INDIRECT($BD$4),4,0)&amp;", "&amp;IF(VLOOKUP(6+10*T94,INDIRECT($BD$4),5,0)&gt;0,"+"&amp;VLOOKUP(6+10*T94,INDIRECT($BD$4),5,0),VLOOKUP(6+10*T94,INDIRECT($BD$4),5,0))</f>
        <v> 1♠ E, -140</v>
      </c>
      <c r="Z108" s="251" t="s">
        <v>17</v>
      </c>
      <c r="AA108" s="113" t="str">
        <f ca="1">""&amp;VLOOKUP(4+10*T94,INDIRECT($BD$4),4,0)</f>
        <v>10876</v>
      </c>
      <c r="AE108" s="158"/>
      <c r="AF108" s="249" t="s">
        <v>22</v>
      </c>
      <c r="AG108" s="171" t="str">
        <f ca="1">CHOOSE(FIND(MID(VLOOKUP(5+10*T94,INDIRECT($BD$4),3,0),1,1),"0123456789ABCD"),"-","-","-","-","-","-","-","1","2","3","4","5","6","7")</f>
        <v>1</v>
      </c>
      <c r="AH108" s="171" t="str">
        <f ca="1">CHOOSE(FIND(MID(VLOOKUP(5+10*T94,INDIRECT($BD$4),3,0),2,1),"0123456789ABCD"),"-","-","-","-","-","-","-","1","2","3","4","5","6","7")</f>
        <v>3</v>
      </c>
      <c r="AI108" s="171" t="str">
        <f ca="1">CHOOSE(FIND(MID(VLOOKUP(5+10*T94,INDIRECT($BD$4),3,0),3,1),"0123456789ABCD"),"-","-","-","-","-","-","-","1","2","3","4","5","6","7")</f>
        <v>1</v>
      </c>
      <c r="AJ108" s="171" t="str">
        <f ca="1">CHOOSE(FIND(MID(VLOOKUP(5+10*T94,INDIRECT($BD$4),3,0),4,1),"0123456789ABCD"),"-","-","-","-","-","-","-","1","2","3","4","5","6","7")</f>
        <v>4</v>
      </c>
      <c r="AK108" s="172" t="str">
        <f ca="1">CHOOSE(FIND(MID(VLOOKUP(5+10*T94,INDIRECT($BD$4),3,0),5,1),"0123456789ABCD"),"-","-","-","-","-","-","-","1","2","3","4","5","6","7")</f>
        <v>2</v>
      </c>
      <c r="AM108" s="182" t="str">
        <f ca="1">" "&amp;MID(VLOOKUP(6+10*AM94,INDIRECT($BD$4),2,0),1,1)&amp;CHOOSE(FIND(MID(VLOOKUP(6+10*AM94,INDIRECT($BD$4),2,0),2,1),"SHDCN"),"♠","♥","♦","♣","NT")&amp;IF(VLOOKUP(6+10*AM94,INDIRECT($BD$4),3,0)="d","*","")&amp;" "&amp;VLOOKUP(6+10*AM94,INDIRECT($BD$4),4,0)&amp;", "&amp;IF(VLOOKUP(6+10*AM94,INDIRECT($BD$4),5,0)&gt;0,"+"&amp;VLOOKUP(6+10*AM94,INDIRECT($BD$4),5,0),VLOOKUP(6+10*AM94,INDIRECT($BD$4),5,0))</f>
        <v> 3♣* E, +100</v>
      </c>
      <c r="AS108" s="251" t="s">
        <v>17</v>
      </c>
      <c r="AT108" s="113" t="str">
        <f ca="1">""&amp;VLOOKUP(4+10*AM94,INDIRECT($BD$4),4,0)</f>
        <v>Q8</v>
      </c>
      <c r="AX108" s="158"/>
      <c r="AY108" s="249" t="s">
        <v>22</v>
      </c>
      <c r="AZ108" s="171" t="str">
        <f ca="1">CHOOSE(FIND(MID(VLOOKUP(5+10*AM94,INDIRECT($BD$4),3,0),1,1),"0123456789ABCD"),"-","-","-","-","-","-","-","1","2","3","4","5","6","7")</f>
        <v>-</v>
      </c>
      <c r="BA108" s="171" t="str">
        <f ca="1">CHOOSE(FIND(MID(VLOOKUP(5+10*AM94,INDIRECT($BD$4),3,0),2,1),"0123456789ABCD"),"-","-","-","-","-","-","-","1","2","3","4","5","6","7")</f>
        <v>-</v>
      </c>
      <c r="BB108" s="171" t="str">
        <f ca="1">CHOOSE(FIND(MID(VLOOKUP(5+10*AM94,INDIRECT($BD$4),3,0),3,1),"0123456789ABCD"),"-","-","-","-","-","-","-","1","2","3","4","5","6","7")</f>
        <v>-</v>
      </c>
      <c r="BC108" s="171" t="str">
        <f ca="1">CHOOSE(FIND(MID(VLOOKUP(5+10*AM94,INDIRECT($BD$4),3,0),4,1),"0123456789ABCD"),"-","-","-","-","-","-","-","1","2","3","4","5","6","7")</f>
        <v>1</v>
      </c>
      <c r="BD108" s="172" t="str">
        <f ca="1">CHOOSE(FIND(MID(VLOOKUP(5+10*AM94,INDIRECT($BD$4),3,0),5,1),"0123456789ABCD"),"-","-","-","-","-","-","-","1","2","3","4","5","6","7")</f>
        <v>2</v>
      </c>
    </row>
    <row r="109" spans="1:56" s="155" customFormat="1" ht="10.5" customHeight="1">
      <c r="A109" s="156"/>
      <c r="B109" s="173"/>
      <c r="C109" s="173"/>
      <c r="D109" s="173"/>
      <c r="E109" s="173"/>
      <c r="F109" s="173"/>
      <c r="G109" s="173"/>
      <c r="H109" s="173"/>
      <c r="I109" s="174"/>
      <c r="J109" s="175"/>
      <c r="K109" s="175"/>
      <c r="L109" s="176"/>
      <c r="M109" s="250" t="s">
        <v>23</v>
      </c>
      <c r="N109" s="177" t="str">
        <f ca="1">CHOOSE(FIND(MID(VLOOKUP(5+10*A94,INDIRECT($BD$4),5,0),1,1),"0123456789ABCD"),"-","-","-","-","-","-","-","1","2","3","4","5","6","7")</f>
        <v>-</v>
      </c>
      <c r="O109" s="177" t="str">
        <f ca="1">CHOOSE(FIND(MID(VLOOKUP(5+10*A94,INDIRECT($BD$4),5,0),2,1),"0123456789ABCD"),"-","-","-","-","-","-","-","1","2","3","4","5","6","7")</f>
        <v>-</v>
      </c>
      <c r="P109" s="177" t="str">
        <f ca="1">CHOOSE(FIND(MID(VLOOKUP(5+10*A94,INDIRECT($BD$4),5,0),3,1),"0123456789ABCD"),"-","-","-","-","-","-","-","1","2","3","4","5","6","7")</f>
        <v>1</v>
      </c>
      <c r="Q109" s="177" t="str">
        <f ca="1">CHOOSE(FIND(MID(VLOOKUP(5+10*A94,INDIRECT($BD$4),5,0),4,1),"0123456789ABCD"),"-","-","-","-","-","-","-","1","2","3","4","5","6","7")</f>
        <v>-</v>
      </c>
      <c r="R109" s="178" t="str">
        <f ca="1">CHOOSE(FIND(MID(VLOOKUP(5+10*A94,INDIRECT($BD$4),5,0),5,1),"0123456789ABCD"),"-","-","-","-","-","-","-","1","2","3","4","5","6","7")</f>
        <v>-</v>
      </c>
      <c r="T109" s="156"/>
      <c r="U109" s="173"/>
      <c r="V109" s="173"/>
      <c r="W109" s="173"/>
      <c r="X109" s="173"/>
      <c r="Y109" s="173"/>
      <c r="Z109" s="173"/>
      <c r="AA109" s="173"/>
      <c r="AB109" s="174"/>
      <c r="AC109" s="175"/>
      <c r="AD109" s="175"/>
      <c r="AE109" s="176"/>
      <c r="AF109" s="250" t="s">
        <v>23</v>
      </c>
      <c r="AG109" s="177" t="str">
        <f ca="1">CHOOSE(FIND(MID(VLOOKUP(5+10*T94,INDIRECT($BD$4),5,0),1,1),"0123456789ABCD"),"-","-","-","-","-","-","-","1","2","3","4","5","6","7")</f>
        <v>1</v>
      </c>
      <c r="AH109" s="177" t="str">
        <f ca="1">CHOOSE(FIND(MID(VLOOKUP(5+10*T94,INDIRECT($BD$4),5,0),2,1),"0123456789ABCD"),"-","-","-","-","-","-","-","1","2","3","4","5","6","7")</f>
        <v>3</v>
      </c>
      <c r="AI109" s="177" t="str">
        <f ca="1">CHOOSE(FIND(MID(VLOOKUP(5+10*T94,INDIRECT($BD$4),5,0),3,1),"0123456789ABCD"),"-","-","-","-","-","-","-","1","2","3","4","5","6","7")</f>
        <v>-</v>
      </c>
      <c r="AJ109" s="177" t="str">
        <f ca="1">CHOOSE(FIND(MID(VLOOKUP(5+10*T94,INDIRECT($BD$4),5,0),4,1),"0123456789ABCD"),"-","-","-","-","-","-","-","1","2","3","4","5","6","7")</f>
        <v>4</v>
      </c>
      <c r="AK109" s="178" t="str">
        <f ca="1">CHOOSE(FIND(MID(VLOOKUP(5+10*T94,INDIRECT($BD$4),5,0),5,1),"0123456789ABCD"),"-","-","-","-","-","-","-","1","2","3","4","5","6","7")</f>
        <v>1</v>
      </c>
      <c r="AM109" s="156"/>
      <c r="AN109" s="173"/>
      <c r="AO109" s="173"/>
      <c r="AP109" s="173"/>
      <c r="AQ109" s="173"/>
      <c r="AR109" s="173"/>
      <c r="AS109" s="173"/>
      <c r="AT109" s="173"/>
      <c r="AU109" s="174"/>
      <c r="AV109" s="175"/>
      <c r="AW109" s="175"/>
      <c r="AX109" s="176"/>
      <c r="AY109" s="250" t="s">
        <v>23</v>
      </c>
      <c r="AZ109" s="177" t="str">
        <f ca="1">CHOOSE(FIND(MID(VLOOKUP(5+10*AM94,INDIRECT($BD$4),5,0),1,1),"0123456789ABCD"),"-","-","-","-","-","-","-","1","2","3","4","5","6","7")</f>
        <v>-</v>
      </c>
      <c r="BA109" s="177" t="str">
        <f ca="1">CHOOSE(FIND(MID(VLOOKUP(5+10*AM94,INDIRECT($BD$4),5,0),2,1),"0123456789ABCD"),"-","-","-","-","-","-","-","1","2","3","4","5","6","7")</f>
        <v>-</v>
      </c>
      <c r="BB109" s="177" t="str">
        <f ca="1">CHOOSE(FIND(MID(VLOOKUP(5+10*AM94,INDIRECT($BD$4),5,0),3,1),"0123456789ABCD"),"-","-","-","-","-","-","-","1","2","3","4","5","6","7")</f>
        <v>-</v>
      </c>
      <c r="BC109" s="177" t="str">
        <f ca="1">CHOOSE(FIND(MID(VLOOKUP(5+10*AM94,INDIRECT($BD$4),5,0),4,1),"0123456789ABCD"),"-","-","-","-","-","-","-","1","2","3","4","5","6","7")</f>
        <v>1</v>
      </c>
      <c r="BD109" s="178" t="str">
        <f ca="1">CHOOSE(FIND(MID(VLOOKUP(5+10*AM94,INDIRECT($BD$4),5,0),5,1),"0123456789ABCD"),"-","-","-","-","-","-","-","1","2","3","4","5","6","7")</f>
        <v>1</v>
      </c>
    </row>
    <row r="110" ht="6.75" customHeight="1"/>
    <row r="111" spans="1:56" s="155" customFormat="1" ht="10.5" customHeight="1">
      <c r="A111" s="343">
        <f>1+AM94</f>
        <v>19</v>
      </c>
      <c r="B111" s="344"/>
      <c r="C111" s="344"/>
      <c r="D111" s="344"/>
      <c r="E111" s="345"/>
      <c r="F111" s="238"/>
      <c r="G111" s="238"/>
      <c r="H111" s="238"/>
      <c r="I111" s="152"/>
      <c r="J111" s="152"/>
      <c r="K111" s="152"/>
      <c r="L111" s="153"/>
      <c r="M111" s="254" t="s">
        <v>68</v>
      </c>
      <c r="N111" s="342" t="str">
        <f>""&amp;IF(ISNUMBER(FIND("A",H112)),4,0)+IF(ISNUMBER(FIND("K",H112)),3,0)+IF(ISNUMBER(FIND("Q",H112)),2,0)+IF(ISNUMBER(FIND("J",H112)),1,0)+IF(ISNUMBER(FIND("A",H113)),4,0)+IF(ISNUMBER(FIND("K",H113)),3,0)+IF(ISNUMBER(FIND("Q",H113)),2,0)+IF(ISNUMBER(FIND("J",H113)),1,0)+IF(ISNUMBER(FIND("A",H114)),4,0)+IF(ISNUMBER(FIND("K",H114)),3,0)+IF(ISNUMBER(FIND("Q",H114)),2,0)+IF(ISNUMBER(FIND("J",H114)),1,0)+IF(ISNUMBER(FIND("A",H115)),4,0)+IF(ISNUMBER(FIND("K",H115)),3,0)+IF(ISNUMBER(FIND("Q",H115)),2,0)+IF(ISNUMBER(FIND("J",H115)),1,0)</f>
        <v>15</v>
      </c>
      <c r="O111" s="342"/>
      <c r="P111" s="255" t="s">
        <v>67</v>
      </c>
      <c r="Q111" s="152"/>
      <c r="R111" s="154"/>
      <c r="T111" s="343">
        <f>1+A111</f>
        <v>20</v>
      </c>
      <c r="U111" s="344"/>
      <c r="V111" s="344"/>
      <c r="W111" s="344"/>
      <c r="X111" s="345"/>
      <c r="Y111" s="238"/>
      <c r="Z111" s="238"/>
      <c r="AA111" s="238"/>
      <c r="AB111" s="152"/>
      <c r="AC111" s="152"/>
      <c r="AD111" s="152"/>
      <c r="AE111" s="153"/>
      <c r="AF111" s="254" t="s">
        <v>68</v>
      </c>
      <c r="AG111" s="342" t="str">
        <f>""&amp;IF(ISNUMBER(FIND("A",AA112)),4,0)+IF(ISNUMBER(FIND("K",AA112)),3,0)+IF(ISNUMBER(FIND("Q",AA112)),2,0)+IF(ISNUMBER(FIND("J",AA112)),1,0)+IF(ISNUMBER(FIND("A",AA113)),4,0)+IF(ISNUMBER(FIND("K",AA113)),3,0)+IF(ISNUMBER(FIND("Q",AA113)),2,0)+IF(ISNUMBER(FIND("J",AA113)),1,0)+IF(ISNUMBER(FIND("A",AA114)),4,0)+IF(ISNUMBER(FIND("K",AA114)),3,0)+IF(ISNUMBER(FIND("Q",AA114)),2,0)+IF(ISNUMBER(FIND("J",AA114)),1,0)+IF(ISNUMBER(FIND("A",AA115)),4,0)+IF(ISNUMBER(FIND("K",AA115)),3,0)+IF(ISNUMBER(FIND("Q",AA115)),2,0)+IF(ISNUMBER(FIND("J",AA115)),1,0)</f>
        <v>13</v>
      </c>
      <c r="AH111" s="342"/>
      <c r="AI111" s="255" t="s">
        <v>67</v>
      </c>
      <c r="AJ111" s="152"/>
      <c r="AK111" s="154"/>
      <c r="AM111" s="343">
        <f>1+T111</f>
        <v>21</v>
      </c>
      <c r="AN111" s="344"/>
      <c r="AO111" s="344"/>
      <c r="AP111" s="344"/>
      <c r="AQ111" s="345"/>
      <c r="AR111" s="238"/>
      <c r="AS111" s="238"/>
      <c r="AT111" s="238"/>
      <c r="AU111" s="152"/>
      <c r="AV111" s="152"/>
      <c r="AW111" s="152"/>
      <c r="AX111" s="153"/>
      <c r="AY111" s="254" t="s">
        <v>68</v>
      </c>
      <c r="AZ111" s="342" t="str">
        <f>""&amp;IF(ISNUMBER(FIND("A",AT112)),4,0)+IF(ISNUMBER(FIND("K",AT112)),3,0)+IF(ISNUMBER(FIND("Q",AT112)),2,0)+IF(ISNUMBER(FIND("J",AT112)),1,0)+IF(ISNUMBER(FIND("A",AT113)),4,0)+IF(ISNUMBER(FIND("K",AT113)),3,0)+IF(ISNUMBER(FIND("Q",AT113)),2,0)+IF(ISNUMBER(FIND("J",AT113)),1,0)+IF(ISNUMBER(FIND("A",AT114)),4,0)+IF(ISNUMBER(FIND("K",AT114)),3,0)+IF(ISNUMBER(FIND("Q",AT114)),2,0)+IF(ISNUMBER(FIND("J",AT114)),1,0)+IF(ISNUMBER(FIND("A",AT115)),4,0)+IF(ISNUMBER(FIND("K",AT115)),3,0)+IF(ISNUMBER(FIND("Q",AT115)),2,0)+IF(ISNUMBER(FIND("J",AT115)),1,0)</f>
        <v>15</v>
      </c>
      <c r="BA111" s="342"/>
      <c r="BB111" s="255" t="s">
        <v>67</v>
      </c>
      <c r="BC111" s="152"/>
      <c r="BD111" s="154"/>
    </row>
    <row r="112" spans="1:56" s="155" customFormat="1" ht="10.5" customHeight="1">
      <c r="A112" s="346"/>
      <c r="B112" s="347"/>
      <c r="C112" s="347"/>
      <c r="D112" s="347"/>
      <c r="E112" s="348"/>
      <c r="F112" s="239"/>
      <c r="G112" s="247" t="s">
        <v>52</v>
      </c>
      <c r="H112" s="113" t="str">
        <f ca="1">""&amp;VLOOKUP(1+10*A111,INDIRECT($BD$4),2,0)</f>
        <v>QJ4</v>
      </c>
      <c r="I112" s="157"/>
      <c r="L112" s="158"/>
      <c r="M112" s="249" t="s">
        <v>69</v>
      </c>
      <c r="N112" s="349" t="str">
        <f>""&amp;IF(ISNUMBER(FIND("A",H122)),4,0)+IF(ISNUMBER(FIND("K",H122)),3,0)+IF(ISNUMBER(FIND("Q",H122)),2,0)+IF(ISNUMBER(FIND("J",H122)),1,0)+IF(ISNUMBER(FIND("A",H123)),4,0)+IF(ISNUMBER(FIND("K",H123)),3,0)+IF(ISNUMBER(FIND("Q",H123)),2,0)+IF(ISNUMBER(FIND("J",H123)),1,0)+IF(ISNUMBER(FIND("A",H124)),4,0)+IF(ISNUMBER(FIND("K",H124)),3,0)+IF(ISNUMBER(FIND("Q",H124)),2,0)+IF(ISNUMBER(FIND("J",H124)),1,0)+IF(ISNUMBER(FIND("A",H125)),4,0)+IF(ISNUMBER(FIND("K",H125)),3,0)+IF(ISNUMBER(FIND("Q",H125)),2,0)+IF(ISNUMBER(FIND("J",H125)),1,0)</f>
        <v>4</v>
      </c>
      <c r="O112" s="349"/>
      <c r="P112" s="162" t="s">
        <v>67</v>
      </c>
      <c r="R112" s="179"/>
      <c r="T112" s="346"/>
      <c r="U112" s="347"/>
      <c r="V112" s="347"/>
      <c r="W112" s="347"/>
      <c r="X112" s="348"/>
      <c r="Y112" s="239"/>
      <c r="Z112" s="247" t="s">
        <v>52</v>
      </c>
      <c r="AA112" s="113" t="str">
        <f ca="1">""&amp;VLOOKUP(1+10*T111,INDIRECT($BD$4),2,0)</f>
        <v>K1094</v>
      </c>
      <c r="AB112" s="157"/>
      <c r="AE112" s="158"/>
      <c r="AF112" s="249" t="s">
        <v>69</v>
      </c>
      <c r="AG112" s="349" t="str">
        <f>""&amp;IF(ISNUMBER(FIND("A",AA122)),4,0)+IF(ISNUMBER(FIND("K",AA122)),3,0)+IF(ISNUMBER(FIND("Q",AA122)),2,0)+IF(ISNUMBER(FIND("J",AA122)),1,0)+IF(ISNUMBER(FIND("A",AA123)),4,0)+IF(ISNUMBER(FIND("K",AA123)),3,0)+IF(ISNUMBER(FIND("Q",AA123)),2,0)+IF(ISNUMBER(FIND("J",AA123)),1,0)+IF(ISNUMBER(FIND("A",AA124)),4,0)+IF(ISNUMBER(FIND("K",AA124)),3,0)+IF(ISNUMBER(FIND("Q",AA124)),2,0)+IF(ISNUMBER(FIND("J",AA124)),1,0)+IF(ISNUMBER(FIND("A",AA125)),4,0)+IF(ISNUMBER(FIND("K",AA125)),3,0)+IF(ISNUMBER(FIND("Q",AA125)),2,0)+IF(ISNUMBER(FIND("J",AA125)),1,0)</f>
        <v>5</v>
      </c>
      <c r="AH112" s="349"/>
      <c r="AI112" s="162" t="s">
        <v>67</v>
      </c>
      <c r="AK112" s="179"/>
      <c r="AM112" s="346"/>
      <c r="AN112" s="347"/>
      <c r="AO112" s="347"/>
      <c r="AP112" s="347"/>
      <c r="AQ112" s="348"/>
      <c r="AR112" s="239"/>
      <c r="AS112" s="247" t="s">
        <v>52</v>
      </c>
      <c r="AT112" s="113" t="str">
        <f ca="1">""&amp;VLOOKUP(1+10*AM111,INDIRECT($BD$4),2,0)</f>
        <v>A105</v>
      </c>
      <c r="AU112" s="157"/>
      <c r="AX112" s="158"/>
      <c r="AY112" s="249" t="s">
        <v>69</v>
      </c>
      <c r="AZ112" s="349" t="str">
        <f>""&amp;IF(ISNUMBER(FIND("A",AT122)),4,0)+IF(ISNUMBER(FIND("K",AT122)),3,0)+IF(ISNUMBER(FIND("Q",AT122)),2,0)+IF(ISNUMBER(FIND("J",AT122)),1,0)+IF(ISNUMBER(FIND("A",AT123)),4,0)+IF(ISNUMBER(FIND("K",AT123)),3,0)+IF(ISNUMBER(FIND("Q",AT123)),2,0)+IF(ISNUMBER(FIND("J",AT123)),1,0)+IF(ISNUMBER(FIND("A",AT124)),4,0)+IF(ISNUMBER(FIND("K",AT124)),3,0)+IF(ISNUMBER(FIND("Q",AT124)),2,0)+IF(ISNUMBER(FIND("J",AT124)),1,0)+IF(ISNUMBER(FIND("A",AT125)),4,0)+IF(ISNUMBER(FIND("K",AT125)),3,0)+IF(ISNUMBER(FIND("Q",AT125)),2,0)+IF(ISNUMBER(FIND("J",AT125)),1,0)</f>
        <v>13</v>
      </c>
      <c r="BA112" s="349"/>
      <c r="BB112" s="162" t="s">
        <v>67</v>
      </c>
      <c r="BD112" s="179"/>
    </row>
    <row r="113" spans="1:56" s="155" customFormat="1" ht="10.5" customHeight="1">
      <c r="A113" s="294" t="str">
        <f>MID("WNES",1+MOD(A111,4),1)&amp;" / "&amp;MID(" EW  NS NoneBoth",1+4*INT(MOD(11*A111,16)/4),4)</f>
        <v>S /  EW </v>
      </c>
      <c r="B113" s="295"/>
      <c r="C113" s="295"/>
      <c r="D113" s="295"/>
      <c r="E113" s="302"/>
      <c r="F113" s="181"/>
      <c r="G113" s="247" t="s">
        <v>15</v>
      </c>
      <c r="H113" s="113" t="str">
        <f ca="1">""&amp;VLOOKUP(2+10*A111,INDIRECT($BD$4),2,0)</f>
        <v>94</v>
      </c>
      <c r="I113" s="157"/>
      <c r="L113" s="158"/>
      <c r="M113" s="249" t="s">
        <v>70</v>
      </c>
      <c r="N113" s="349" t="str">
        <f>""&amp;IF(ISNUMBER(FIND("A",M117)),4,0)+IF(ISNUMBER(FIND("K",M117)),3,0)+IF(ISNUMBER(FIND("Q",M117)),2,0)+IF(ISNUMBER(FIND("J",M117)),1,0)+IF(ISNUMBER(FIND("A",M118)),4,0)+IF(ISNUMBER(FIND("K",M118)),3,0)+IF(ISNUMBER(FIND("Q",M118)),2,0)+IF(ISNUMBER(FIND("J",M118)),1,0)+IF(ISNUMBER(FIND("A",M119)),4,0)+IF(ISNUMBER(FIND("K",M119)),3,0)+IF(ISNUMBER(FIND("Q",M119)),2,0)+IF(ISNUMBER(FIND("J",M119)),1,0)+IF(ISNUMBER(FIND("A",M120)),4,0)+IF(ISNUMBER(FIND("K",M120)),3,0)+IF(ISNUMBER(FIND("Q",M120)),2,0)+IF(ISNUMBER(FIND("J",M120)),1,0)</f>
        <v>11</v>
      </c>
      <c r="O113" s="349"/>
      <c r="P113" s="162" t="s">
        <v>67</v>
      </c>
      <c r="R113" s="160"/>
      <c r="T113" s="294" t="str">
        <f>MID("WNES",1+MOD(T111,4),1)&amp;" / "&amp;MID(" EW  NS NoneBoth",1+4*INT(MOD(11*T111,16)/4),4)</f>
        <v>W / Both</v>
      </c>
      <c r="U113" s="295"/>
      <c r="V113" s="295"/>
      <c r="W113" s="295"/>
      <c r="X113" s="302"/>
      <c r="Y113" s="181"/>
      <c r="Z113" s="247" t="s">
        <v>15</v>
      </c>
      <c r="AA113" s="113" t="str">
        <f ca="1">""&amp;VLOOKUP(2+10*T111,INDIRECT($BD$4),2,0)</f>
        <v>AJ92</v>
      </c>
      <c r="AB113" s="157"/>
      <c r="AE113" s="158"/>
      <c r="AF113" s="249" t="s">
        <v>70</v>
      </c>
      <c r="AG113" s="349" t="str">
        <f>""&amp;IF(ISNUMBER(FIND("A",AF117)),4,0)+IF(ISNUMBER(FIND("K",AF117)),3,0)+IF(ISNUMBER(FIND("Q",AF117)),2,0)+IF(ISNUMBER(FIND("J",AF117)),1,0)+IF(ISNUMBER(FIND("A",AF118)),4,0)+IF(ISNUMBER(FIND("K",AF118)),3,0)+IF(ISNUMBER(FIND("Q",AF118)),2,0)+IF(ISNUMBER(FIND("J",AF118)),1,0)+IF(ISNUMBER(FIND("A",AF119)),4,0)+IF(ISNUMBER(FIND("K",AF119)),3,0)+IF(ISNUMBER(FIND("Q",AF119)),2,0)+IF(ISNUMBER(FIND("J",AF119)),1,0)+IF(ISNUMBER(FIND("A",AF120)),4,0)+IF(ISNUMBER(FIND("K",AF120)),3,0)+IF(ISNUMBER(FIND("Q",AF120)),2,0)+IF(ISNUMBER(FIND("J",AF120)),1,0)</f>
        <v>9</v>
      </c>
      <c r="AH113" s="349"/>
      <c r="AI113" s="162" t="s">
        <v>67</v>
      </c>
      <c r="AK113" s="160"/>
      <c r="AM113" s="294" t="str">
        <f>MID("WNES",1+MOD(AM111,4),1)&amp;" / "&amp;MID(" EW  NS NoneBoth",1+4*INT(MOD(11*AM111,16)/4),4)</f>
        <v>N /  NS </v>
      </c>
      <c r="AN113" s="295"/>
      <c r="AO113" s="295"/>
      <c r="AP113" s="295"/>
      <c r="AQ113" s="302"/>
      <c r="AR113" s="181"/>
      <c r="AS113" s="247" t="s">
        <v>15</v>
      </c>
      <c r="AT113" s="113" t="str">
        <f ca="1">""&amp;VLOOKUP(2+10*AM111,INDIRECT($BD$4),2,0)</f>
        <v>Q9763</v>
      </c>
      <c r="AU113" s="157"/>
      <c r="AX113" s="158"/>
      <c r="AY113" s="249" t="s">
        <v>70</v>
      </c>
      <c r="AZ113" s="349" t="str">
        <f>""&amp;IF(ISNUMBER(FIND("A",AY117)),4,0)+IF(ISNUMBER(FIND("K",AY117)),3,0)+IF(ISNUMBER(FIND("Q",AY117)),2,0)+IF(ISNUMBER(FIND("J",AY117)),1,0)+IF(ISNUMBER(FIND("A",AY118)),4,0)+IF(ISNUMBER(FIND("K",AY118)),3,0)+IF(ISNUMBER(FIND("Q",AY118)),2,0)+IF(ISNUMBER(FIND("J",AY118)),1,0)+IF(ISNUMBER(FIND("A",AY119)),4,0)+IF(ISNUMBER(FIND("K",AY119)),3,0)+IF(ISNUMBER(FIND("Q",AY119)),2,0)+IF(ISNUMBER(FIND("J",AY119)),1,0)+IF(ISNUMBER(FIND("A",AY120)),4,0)+IF(ISNUMBER(FIND("K",AY120)),3,0)+IF(ISNUMBER(FIND("Q",AY120)),2,0)+IF(ISNUMBER(FIND("J",AY120)),1,0)</f>
        <v>9</v>
      </c>
      <c r="BA113" s="349"/>
      <c r="BB113" s="162" t="s">
        <v>67</v>
      </c>
      <c r="BD113" s="160"/>
    </row>
    <row r="114" spans="1:56" s="155" customFormat="1" ht="10.5" customHeight="1">
      <c r="A114" s="320"/>
      <c r="B114" s="321"/>
      <c r="C114" s="321"/>
      <c r="D114" s="321"/>
      <c r="E114" s="322"/>
      <c r="F114" s="181"/>
      <c r="G114" s="247" t="s">
        <v>53</v>
      </c>
      <c r="H114" s="113" t="str">
        <f ca="1">""&amp;VLOOKUP(3+10*A111,INDIRECT($BD$4),2,0)</f>
        <v>AKJ5</v>
      </c>
      <c r="I114" s="157"/>
      <c r="L114" s="158"/>
      <c r="M114" s="250" t="s">
        <v>71</v>
      </c>
      <c r="N114" s="341" t="str">
        <f>""&amp;IF(ISNUMBER(FIND("A",B117)),4,0)+IF(ISNUMBER(FIND("K",B117)),3,0)+IF(ISNUMBER(FIND("Q",B117)),2,0)+IF(ISNUMBER(FIND("J",B117)),1,0)+IF(ISNUMBER(FIND("A",B118)),4,0)+IF(ISNUMBER(FIND("K",B118)),3,0)+IF(ISNUMBER(FIND("Q",B118)),2,0)+IF(ISNUMBER(FIND("J",B118)),1,0)+IF(ISNUMBER(FIND("A",B119)),4,0)+IF(ISNUMBER(FIND("K",B119)),3,0)+IF(ISNUMBER(FIND("Q",B119)),2,0)+IF(ISNUMBER(FIND("J",B119)),1,0)+IF(ISNUMBER(FIND("A",B120)),4,0)+IF(ISNUMBER(FIND("K",B120)),3,0)+IF(ISNUMBER(FIND("Q",B120)),2,0)+IF(ISNUMBER(FIND("J",B120)),1,0)</f>
        <v>10</v>
      </c>
      <c r="O114" s="341"/>
      <c r="P114" s="175" t="s">
        <v>67</v>
      </c>
      <c r="Q114" s="253"/>
      <c r="R114" s="248"/>
      <c r="T114" s="320"/>
      <c r="U114" s="321"/>
      <c r="V114" s="321"/>
      <c r="W114" s="321"/>
      <c r="X114" s="322"/>
      <c r="Y114" s="181"/>
      <c r="Z114" s="247" t="s">
        <v>53</v>
      </c>
      <c r="AA114" s="113" t="str">
        <f ca="1">""&amp;VLOOKUP(3+10*T111,INDIRECT($BD$4),2,0)</f>
        <v>AJ73</v>
      </c>
      <c r="AB114" s="157"/>
      <c r="AE114" s="158"/>
      <c r="AF114" s="250" t="s">
        <v>71</v>
      </c>
      <c r="AG114" s="341" t="str">
        <f>""&amp;IF(ISNUMBER(FIND("A",U117)),4,0)+IF(ISNUMBER(FIND("K",U117)),3,0)+IF(ISNUMBER(FIND("Q",U117)),2,0)+IF(ISNUMBER(FIND("J",U117)),1,0)+IF(ISNUMBER(FIND("A",U118)),4,0)+IF(ISNUMBER(FIND("K",U118)),3,0)+IF(ISNUMBER(FIND("Q",U118)),2,0)+IF(ISNUMBER(FIND("J",U118)),1,0)+IF(ISNUMBER(FIND("A",U119)),4,0)+IF(ISNUMBER(FIND("K",U119)),3,0)+IF(ISNUMBER(FIND("Q",U119)),2,0)+IF(ISNUMBER(FIND("J",U119)),1,0)+IF(ISNUMBER(FIND("A",U120)),4,0)+IF(ISNUMBER(FIND("K",U120)),3,0)+IF(ISNUMBER(FIND("Q",U120)),2,0)+IF(ISNUMBER(FIND("J",U120)),1,0)</f>
        <v>13</v>
      </c>
      <c r="AH114" s="341"/>
      <c r="AI114" s="175" t="s">
        <v>67</v>
      </c>
      <c r="AJ114" s="253"/>
      <c r="AK114" s="248"/>
      <c r="AM114" s="320"/>
      <c r="AN114" s="321"/>
      <c r="AO114" s="321"/>
      <c r="AP114" s="321"/>
      <c r="AQ114" s="322"/>
      <c r="AR114" s="181"/>
      <c r="AS114" s="247" t="s">
        <v>53</v>
      </c>
      <c r="AT114" s="113" t="str">
        <f ca="1">""&amp;VLOOKUP(3+10*AM111,INDIRECT($BD$4),2,0)</f>
        <v>K2</v>
      </c>
      <c r="AU114" s="157"/>
      <c r="AX114" s="158"/>
      <c r="AY114" s="250" t="s">
        <v>71</v>
      </c>
      <c r="AZ114" s="341" t="str">
        <f>""&amp;IF(ISNUMBER(FIND("A",AN117)),4,0)+IF(ISNUMBER(FIND("K",AN117)),3,0)+IF(ISNUMBER(FIND("Q",AN117)),2,0)+IF(ISNUMBER(FIND("J",AN117)),1,0)+IF(ISNUMBER(FIND("A",AN118)),4,0)+IF(ISNUMBER(FIND("K",AN118)),3,0)+IF(ISNUMBER(FIND("Q",AN118)),2,0)+IF(ISNUMBER(FIND("J",AN118)),1,0)+IF(ISNUMBER(FIND("A",AN119)),4,0)+IF(ISNUMBER(FIND("K",AN119)),3,0)+IF(ISNUMBER(FIND("Q",AN119)),2,0)+IF(ISNUMBER(FIND("J",AN119)),1,0)+IF(ISNUMBER(FIND("A",AN120)),4,0)+IF(ISNUMBER(FIND("K",AN120)),3,0)+IF(ISNUMBER(FIND("Q",AN120)),2,0)+IF(ISNUMBER(FIND("J",AN120)),1,0)</f>
        <v>3</v>
      </c>
      <c r="BA114" s="341"/>
      <c r="BB114" s="175" t="s">
        <v>67</v>
      </c>
      <c r="BC114" s="253"/>
      <c r="BD114" s="248"/>
    </row>
    <row r="115" spans="1:56" s="155" customFormat="1" ht="10.5" customHeight="1">
      <c r="A115" s="180"/>
      <c r="B115" s="181"/>
      <c r="C115" s="181"/>
      <c r="D115" s="181"/>
      <c r="E115" s="181"/>
      <c r="F115" s="181"/>
      <c r="G115" s="247" t="s">
        <v>17</v>
      </c>
      <c r="H115" s="113" t="str">
        <f ca="1">""&amp;VLOOKUP(4+10*A111,INDIRECT($BD$4),2,0)</f>
        <v>A1086</v>
      </c>
      <c r="I115" s="157"/>
      <c r="L115" s="158"/>
      <c r="R115" s="160"/>
      <c r="T115" s="180"/>
      <c r="U115" s="181"/>
      <c r="V115" s="181"/>
      <c r="W115" s="181"/>
      <c r="X115" s="181"/>
      <c r="Y115" s="181"/>
      <c r="Z115" s="247" t="s">
        <v>17</v>
      </c>
      <c r="AA115" s="113" t="str">
        <f ca="1">""&amp;VLOOKUP(4+10*T111,INDIRECT($BD$4),2,0)</f>
        <v>5</v>
      </c>
      <c r="AB115" s="157"/>
      <c r="AE115" s="158"/>
      <c r="AK115" s="160"/>
      <c r="AM115" s="180"/>
      <c r="AN115" s="181"/>
      <c r="AO115" s="181"/>
      <c r="AP115" s="181"/>
      <c r="AQ115" s="181"/>
      <c r="AR115" s="181"/>
      <c r="AS115" s="247" t="s">
        <v>17</v>
      </c>
      <c r="AT115" s="113" t="str">
        <f ca="1">""&amp;VLOOKUP(4+10*AM111,INDIRECT($BD$4),2,0)</f>
        <v>AQ4</v>
      </c>
      <c r="AU115" s="157"/>
      <c r="AX115" s="158"/>
      <c r="BD115" s="160"/>
    </row>
    <row r="116" spans="1:56" s="155" customFormat="1" ht="10.5" customHeight="1">
      <c r="A116" s="159"/>
      <c r="I116" s="161"/>
      <c r="J116" s="157"/>
      <c r="K116" s="157"/>
      <c r="L116" s="158"/>
      <c r="R116" s="160"/>
      <c r="T116" s="159"/>
      <c r="AB116" s="161"/>
      <c r="AC116" s="157"/>
      <c r="AD116" s="157"/>
      <c r="AE116" s="158"/>
      <c r="AK116" s="160"/>
      <c r="AM116" s="159"/>
      <c r="AU116" s="161"/>
      <c r="AV116" s="157"/>
      <c r="AW116" s="157"/>
      <c r="AX116" s="158"/>
      <c r="BD116" s="160"/>
    </row>
    <row r="117" spans="1:56" s="155" customFormat="1" ht="10.5" customHeight="1">
      <c r="A117" s="252" t="s">
        <v>52</v>
      </c>
      <c r="B117" s="113" t="str">
        <f ca="1">""&amp;VLOOKUP(1+10*A111,INDIRECT($BD$4),5,0)</f>
        <v>K9</v>
      </c>
      <c r="C117" s="114"/>
      <c r="F117" s="113"/>
      <c r="H117" s="231"/>
      <c r="I117" s="336" t="s">
        <v>20</v>
      </c>
      <c r="J117" s="232"/>
      <c r="K117" s="233"/>
      <c r="L117" s="251" t="s">
        <v>52</v>
      </c>
      <c r="M117" s="113" t="str">
        <f ca="1">""&amp;VLOOKUP(1+10*A111,INDIRECT($BD$4),3,0)</f>
        <v>A8532</v>
      </c>
      <c r="O117" s="114"/>
      <c r="P117" s="162"/>
      <c r="Q117" s="162"/>
      <c r="R117" s="163"/>
      <c r="T117" s="252" t="s">
        <v>52</v>
      </c>
      <c r="U117" s="113" t="str">
        <f ca="1">""&amp;VLOOKUP(1+10*T111,INDIRECT($BD$4),5,0)</f>
        <v>A32</v>
      </c>
      <c r="V117" s="114"/>
      <c r="Y117" s="113"/>
      <c r="AA117" s="231"/>
      <c r="AB117" s="336" t="s">
        <v>20</v>
      </c>
      <c r="AC117" s="232"/>
      <c r="AD117" s="233"/>
      <c r="AE117" s="251" t="s">
        <v>52</v>
      </c>
      <c r="AF117" s="113" t="str">
        <f ca="1">""&amp;VLOOKUP(1+10*T111,INDIRECT($BD$4),3,0)</f>
        <v>J875</v>
      </c>
      <c r="AH117" s="114"/>
      <c r="AI117" s="162"/>
      <c r="AJ117" s="162"/>
      <c r="AK117" s="163"/>
      <c r="AM117" s="252" t="s">
        <v>52</v>
      </c>
      <c r="AN117" s="113" t="str">
        <f ca="1">""&amp;VLOOKUP(1+10*AM111,INDIRECT($BD$4),5,0)</f>
        <v>742</v>
      </c>
      <c r="AO117" s="114"/>
      <c r="AR117" s="113"/>
      <c r="AT117" s="231"/>
      <c r="AU117" s="336" t="s">
        <v>20</v>
      </c>
      <c r="AV117" s="232"/>
      <c r="AW117" s="233"/>
      <c r="AX117" s="251" t="s">
        <v>52</v>
      </c>
      <c r="AY117" s="113" t="str">
        <f ca="1">""&amp;VLOOKUP(1+10*AM111,INDIRECT($BD$4),3,0)</f>
        <v>863</v>
      </c>
      <c r="BA117" s="114"/>
      <c r="BB117" s="162"/>
      <c r="BC117" s="162"/>
      <c r="BD117" s="163"/>
    </row>
    <row r="118" spans="1:56" s="155" customFormat="1" ht="10.5" customHeight="1">
      <c r="A118" s="252" t="s">
        <v>15</v>
      </c>
      <c r="B118" s="113" t="str">
        <f ca="1">""&amp;VLOOKUP(2+10*A111,INDIRECT($BD$4),5,0)</f>
        <v>Q1063</v>
      </c>
      <c r="C118" s="114"/>
      <c r="F118" s="113"/>
      <c r="H118" s="335" t="s">
        <v>23</v>
      </c>
      <c r="I118" s="337"/>
      <c r="J118" s="338" t="s">
        <v>22</v>
      </c>
      <c r="L118" s="251" t="s">
        <v>15</v>
      </c>
      <c r="M118" s="113" t="str">
        <f ca="1">""&amp;VLOOKUP(2+10*A111,INDIRECT($BD$4),3,0)</f>
        <v>AK752</v>
      </c>
      <c r="O118" s="114"/>
      <c r="P118" s="162"/>
      <c r="Q118" s="162"/>
      <c r="R118" s="163"/>
      <c r="T118" s="252" t="s">
        <v>15</v>
      </c>
      <c r="U118" s="113" t="str">
        <f ca="1">""&amp;VLOOKUP(2+10*T111,INDIRECT($BD$4),5,0)</f>
        <v>KQ5</v>
      </c>
      <c r="V118" s="114"/>
      <c r="Y118" s="113"/>
      <c r="AA118" s="335" t="s">
        <v>23</v>
      </c>
      <c r="AB118" s="337"/>
      <c r="AC118" s="338" t="s">
        <v>22</v>
      </c>
      <c r="AE118" s="251" t="s">
        <v>15</v>
      </c>
      <c r="AF118" s="113" t="str">
        <f ca="1">""&amp;VLOOKUP(2+10*T111,INDIRECT($BD$4),3,0)</f>
        <v>104</v>
      </c>
      <c r="AH118" s="114"/>
      <c r="AI118" s="162"/>
      <c r="AJ118" s="162"/>
      <c r="AK118" s="163"/>
      <c r="AM118" s="252" t="s">
        <v>15</v>
      </c>
      <c r="AN118" s="113" t="str">
        <f ca="1">""&amp;VLOOKUP(2+10*AM111,INDIRECT($BD$4),5,0)</f>
        <v>10852</v>
      </c>
      <c r="AO118" s="114"/>
      <c r="AR118" s="113"/>
      <c r="AT118" s="335" t="s">
        <v>23</v>
      </c>
      <c r="AU118" s="337"/>
      <c r="AV118" s="338" t="s">
        <v>22</v>
      </c>
      <c r="AX118" s="251" t="s">
        <v>15</v>
      </c>
      <c r="AY118" s="113" t="str">
        <f ca="1">""&amp;VLOOKUP(2+10*AM111,INDIRECT($BD$4),3,0)</f>
        <v>AJ4</v>
      </c>
      <c r="BA118" s="114"/>
      <c r="BB118" s="162"/>
      <c r="BC118" s="162"/>
      <c r="BD118" s="163"/>
    </row>
    <row r="119" spans="1:56" s="155" customFormat="1" ht="10.5" customHeight="1">
      <c r="A119" s="252" t="s">
        <v>53</v>
      </c>
      <c r="B119" s="113" t="str">
        <f ca="1">""&amp;VLOOKUP(3+10*A111,INDIRECT($BD$4),5,0)</f>
        <v>1063</v>
      </c>
      <c r="C119" s="114"/>
      <c r="F119" s="113"/>
      <c r="H119" s="335"/>
      <c r="I119" s="339" t="s">
        <v>21</v>
      </c>
      <c r="J119" s="338"/>
      <c r="L119" s="251" t="s">
        <v>53</v>
      </c>
      <c r="M119" s="113" t="str">
        <f ca="1">""&amp;VLOOKUP(3+10*A111,INDIRECT($BD$4),3,0)</f>
        <v>942</v>
      </c>
      <c r="O119" s="114"/>
      <c r="P119" s="162"/>
      <c r="Q119" s="162"/>
      <c r="R119" s="163"/>
      <c r="T119" s="252" t="s">
        <v>53</v>
      </c>
      <c r="U119" s="113" t="str">
        <f ca="1">""&amp;VLOOKUP(3+10*T111,INDIRECT($BD$4),5,0)</f>
        <v>Q862</v>
      </c>
      <c r="V119" s="114"/>
      <c r="Y119" s="113"/>
      <c r="AA119" s="335"/>
      <c r="AB119" s="339" t="s">
        <v>21</v>
      </c>
      <c r="AC119" s="338"/>
      <c r="AE119" s="251" t="s">
        <v>53</v>
      </c>
      <c r="AF119" s="113" t="str">
        <f ca="1">""&amp;VLOOKUP(3+10*T111,INDIRECT($BD$4),3,0)</f>
        <v>K54</v>
      </c>
      <c r="AH119" s="114"/>
      <c r="AI119" s="162"/>
      <c r="AJ119" s="162"/>
      <c r="AK119" s="163"/>
      <c r="AM119" s="252" t="s">
        <v>53</v>
      </c>
      <c r="AN119" s="113" t="str">
        <f ca="1">""&amp;VLOOKUP(3+10*AM111,INDIRECT($BD$4),5,0)</f>
        <v>8743</v>
      </c>
      <c r="AO119" s="114"/>
      <c r="AR119" s="113"/>
      <c r="AT119" s="335"/>
      <c r="AU119" s="339" t="s">
        <v>21</v>
      </c>
      <c r="AV119" s="338"/>
      <c r="AX119" s="251" t="s">
        <v>53</v>
      </c>
      <c r="AY119" s="113" t="str">
        <f ca="1">""&amp;VLOOKUP(3+10*AM111,INDIRECT($BD$4),3,0)</f>
        <v>A1095</v>
      </c>
      <c r="BA119" s="114"/>
      <c r="BB119" s="162"/>
      <c r="BC119" s="162"/>
      <c r="BD119" s="163"/>
    </row>
    <row r="120" spans="1:56" s="155" customFormat="1" ht="10.5" customHeight="1">
      <c r="A120" s="252" t="s">
        <v>17</v>
      </c>
      <c r="B120" s="113" t="str">
        <f ca="1">""&amp;VLOOKUP(4+10*A111,INDIRECT($BD$4),5,0)</f>
        <v>KQ52</v>
      </c>
      <c r="C120" s="114"/>
      <c r="F120" s="113"/>
      <c r="H120" s="234"/>
      <c r="I120" s="340"/>
      <c r="J120" s="235"/>
      <c r="K120" s="233"/>
      <c r="L120" s="251" t="s">
        <v>17</v>
      </c>
      <c r="M120" s="113" t="str">
        <f ca="1">""&amp;VLOOKUP(4+10*A111,INDIRECT($BD$4),3,0)</f>
        <v>--</v>
      </c>
      <c r="O120" s="114"/>
      <c r="P120" s="162"/>
      <c r="Q120" s="162"/>
      <c r="R120" s="163"/>
      <c r="T120" s="252" t="s">
        <v>17</v>
      </c>
      <c r="U120" s="113" t="str">
        <f ca="1">""&amp;VLOOKUP(4+10*T111,INDIRECT($BD$4),5,0)</f>
        <v>Q82</v>
      </c>
      <c r="V120" s="114"/>
      <c r="Y120" s="113"/>
      <c r="AA120" s="234"/>
      <c r="AB120" s="340"/>
      <c r="AC120" s="235"/>
      <c r="AD120" s="233"/>
      <c r="AE120" s="251" t="s">
        <v>17</v>
      </c>
      <c r="AF120" s="113" t="str">
        <f ca="1">""&amp;VLOOKUP(4+10*T111,INDIRECT($BD$4),3,0)</f>
        <v>AJ94</v>
      </c>
      <c r="AH120" s="114"/>
      <c r="AI120" s="162"/>
      <c r="AJ120" s="162"/>
      <c r="AK120" s="163"/>
      <c r="AM120" s="252" t="s">
        <v>17</v>
      </c>
      <c r="AN120" s="113" t="str">
        <f ca="1">""&amp;VLOOKUP(4+10*AM111,INDIRECT($BD$4),5,0)</f>
        <v>K2</v>
      </c>
      <c r="AO120" s="114"/>
      <c r="AR120" s="113"/>
      <c r="AT120" s="234"/>
      <c r="AU120" s="340"/>
      <c r="AV120" s="235"/>
      <c r="AW120" s="233"/>
      <c r="AX120" s="251" t="s">
        <v>17</v>
      </c>
      <c r="AY120" s="113" t="str">
        <f ca="1">""&amp;VLOOKUP(4+10*AM111,INDIRECT($BD$4),3,0)</f>
        <v>975</v>
      </c>
      <c r="BA120" s="114"/>
      <c r="BB120" s="162"/>
      <c r="BC120" s="162"/>
      <c r="BD120" s="163"/>
    </row>
    <row r="121" spans="1:56" s="155" customFormat="1" ht="10.5" customHeight="1">
      <c r="A121" s="164"/>
      <c r="B121" s="162"/>
      <c r="C121" s="162"/>
      <c r="D121" s="162"/>
      <c r="E121" s="162"/>
      <c r="F121" s="162"/>
      <c r="G121" s="162"/>
      <c r="H121" s="162"/>
      <c r="I121" s="158"/>
      <c r="L121" s="161"/>
      <c r="M121" s="162"/>
      <c r="N121" s="162"/>
      <c r="O121" s="162"/>
      <c r="P121" s="162"/>
      <c r="Q121" s="162"/>
      <c r="R121" s="163"/>
      <c r="T121" s="164"/>
      <c r="U121" s="162"/>
      <c r="V121" s="162"/>
      <c r="W121" s="162"/>
      <c r="X121" s="162"/>
      <c r="Y121" s="162"/>
      <c r="Z121" s="162"/>
      <c r="AA121" s="162"/>
      <c r="AB121" s="158"/>
      <c r="AE121" s="161"/>
      <c r="AF121" s="162"/>
      <c r="AG121" s="162"/>
      <c r="AH121" s="162"/>
      <c r="AI121" s="162"/>
      <c r="AJ121" s="162"/>
      <c r="AK121" s="163"/>
      <c r="AM121" s="164"/>
      <c r="AN121" s="162"/>
      <c r="AO121" s="162"/>
      <c r="AP121" s="162"/>
      <c r="AQ121" s="162"/>
      <c r="AR121" s="162"/>
      <c r="AS121" s="162"/>
      <c r="AT121" s="162"/>
      <c r="AU121" s="158"/>
      <c r="AX121" s="161"/>
      <c r="AY121" s="162"/>
      <c r="AZ121" s="162"/>
      <c r="BA121" s="162"/>
      <c r="BB121" s="162"/>
      <c r="BC121" s="162"/>
      <c r="BD121" s="163"/>
    </row>
    <row r="122" spans="1:56" s="155" customFormat="1" ht="10.5" customHeight="1">
      <c r="A122" s="159"/>
      <c r="G122" s="251" t="s">
        <v>52</v>
      </c>
      <c r="H122" s="113" t="str">
        <f ca="1">""&amp;VLOOKUP(1+10*A111,INDIRECT($BD$4),4,0)</f>
        <v>1076</v>
      </c>
      <c r="L122" s="158"/>
      <c r="M122" s="165"/>
      <c r="N122" s="166" t="s">
        <v>20</v>
      </c>
      <c r="O122" s="167" t="s">
        <v>52</v>
      </c>
      <c r="P122" s="167" t="s">
        <v>15</v>
      </c>
      <c r="Q122" s="167" t="s">
        <v>53</v>
      </c>
      <c r="R122" s="168" t="s">
        <v>17</v>
      </c>
      <c r="T122" s="159"/>
      <c r="Z122" s="251" t="s">
        <v>52</v>
      </c>
      <c r="AA122" s="113" t="str">
        <f ca="1">""&amp;VLOOKUP(1+10*T111,INDIRECT($BD$4),4,0)</f>
        <v>Q6</v>
      </c>
      <c r="AE122" s="158"/>
      <c r="AF122" s="165"/>
      <c r="AG122" s="166" t="s">
        <v>20</v>
      </c>
      <c r="AH122" s="167" t="s">
        <v>52</v>
      </c>
      <c r="AI122" s="167" t="s">
        <v>15</v>
      </c>
      <c r="AJ122" s="167" t="s">
        <v>53</v>
      </c>
      <c r="AK122" s="168" t="s">
        <v>17</v>
      </c>
      <c r="AM122" s="159"/>
      <c r="AS122" s="251" t="s">
        <v>52</v>
      </c>
      <c r="AT122" s="113" t="str">
        <f ca="1">""&amp;VLOOKUP(1+10*AM111,INDIRECT($BD$4),4,0)</f>
        <v>KQJ9</v>
      </c>
      <c r="AX122" s="158"/>
      <c r="AY122" s="165"/>
      <c r="AZ122" s="166" t="s">
        <v>20</v>
      </c>
      <c r="BA122" s="167" t="s">
        <v>52</v>
      </c>
      <c r="BB122" s="167" t="s">
        <v>15</v>
      </c>
      <c r="BC122" s="167" t="s">
        <v>53</v>
      </c>
      <c r="BD122" s="168" t="s">
        <v>17</v>
      </c>
    </row>
    <row r="123" spans="1:56" s="155" customFormat="1" ht="10.5" customHeight="1">
      <c r="A123" s="159"/>
      <c r="G123" s="251" t="s">
        <v>15</v>
      </c>
      <c r="H123" s="113" t="str">
        <f ca="1">""&amp;VLOOKUP(2+10*A111,INDIRECT($BD$4),4,0)</f>
        <v>J8</v>
      </c>
      <c r="L123" s="158"/>
      <c r="M123" s="249" t="s">
        <v>20</v>
      </c>
      <c r="N123" s="171" t="str">
        <f ca="1">CHOOSE(FIND(MID(VLOOKUP(5+10*A111,INDIRECT($BD$4),2,0),1,1),"0123456789ABCD"),"-","-","-","-","-","-","-","1","2","3","4","5","6","7")</f>
        <v>-</v>
      </c>
      <c r="O123" s="171" t="str">
        <f ca="1">CHOOSE(FIND(MID(VLOOKUP(5+10*A111,INDIRECT($BD$4),2,0),2,1),"0123456789ABCD"),"-","-","-","-","-","-","-","1","2","3","4","5","6","7")</f>
        <v>-</v>
      </c>
      <c r="P123" s="171" t="str">
        <f ca="1">CHOOSE(FIND(MID(VLOOKUP(5+10*A111,INDIRECT($BD$4),2,0),3,1),"0123456789ABCD"),"-","-","-","-","-","-","-","1","2","3","4","5","6","7")</f>
        <v>-</v>
      </c>
      <c r="Q123" s="171" t="str">
        <f ca="1">CHOOSE(FIND(MID(VLOOKUP(5+10*A111,INDIRECT($BD$4),2,0),4,1),"0123456789ABCD"),"-","-","-","-","-","-","-","1","2","3","4","5","6","7")</f>
        <v>-</v>
      </c>
      <c r="R123" s="172" t="str">
        <f ca="1">CHOOSE(FIND(MID(VLOOKUP(5+10*A111,INDIRECT($BD$4),2,0),5,1),"0123456789ABCD"),"-","-","-","-","-","-","-","1","2","3","4","5","6","7")</f>
        <v>1</v>
      </c>
      <c r="T123" s="159"/>
      <c r="Z123" s="251" t="s">
        <v>15</v>
      </c>
      <c r="AA123" s="113" t="str">
        <f ca="1">""&amp;VLOOKUP(2+10*T111,INDIRECT($BD$4),4,0)</f>
        <v>8763</v>
      </c>
      <c r="AE123" s="158"/>
      <c r="AF123" s="249" t="s">
        <v>20</v>
      </c>
      <c r="AG123" s="171" t="str">
        <f ca="1">CHOOSE(FIND(MID(VLOOKUP(5+10*T111,INDIRECT($BD$4),2,0),1,1),"0123456789ABCD"),"-","-","-","-","-","-","-","1","2","3","4","5","6","7")</f>
        <v>1</v>
      </c>
      <c r="AH123" s="171" t="str">
        <f ca="1">CHOOSE(FIND(MID(VLOOKUP(5+10*T111,INDIRECT($BD$4),2,0),2,1),"0123456789ABCD"),"-","-","-","-","-","-","-","1","2","3","4","5","6","7")</f>
        <v>1</v>
      </c>
      <c r="AI123" s="171" t="str">
        <f ca="1">CHOOSE(FIND(MID(VLOOKUP(5+10*T111,INDIRECT($BD$4),2,0),3,1),"0123456789ABCD"),"-","-","-","-","-","-","-","1","2","3","4","5","6","7")</f>
        <v>3</v>
      </c>
      <c r="AJ123" s="171" t="str">
        <f ca="1">CHOOSE(FIND(MID(VLOOKUP(5+10*T111,INDIRECT($BD$4),2,0),4,1),"0123456789ABCD"),"-","-","-","-","-","-","-","1","2","3","4","5","6","7")</f>
        <v>1</v>
      </c>
      <c r="AK123" s="172" t="str">
        <f ca="1">CHOOSE(FIND(MID(VLOOKUP(5+10*T111,INDIRECT($BD$4),2,0),5,1),"0123456789ABCD"),"-","-","-","-","-","-","-","1","2","3","4","5","6","7")</f>
        <v>1</v>
      </c>
      <c r="AM123" s="159"/>
      <c r="AS123" s="251" t="s">
        <v>15</v>
      </c>
      <c r="AT123" s="113" t="str">
        <f ca="1">""&amp;VLOOKUP(2+10*AM111,INDIRECT($BD$4),4,0)</f>
        <v>K</v>
      </c>
      <c r="AX123" s="158"/>
      <c r="AY123" s="249" t="s">
        <v>20</v>
      </c>
      <c r="AZ123" s="171" t="str">
        <f ca="1">CHOOSE(FIND(MID(VLOOKUP(5+10*AM111,INDIRECT($BD$4),2,0),1,1),"0123456789ABCD"),"-","-","-","-","-","-","-","1","2","3","4","5","6","7")</f>
        <v>4</v>
      </c>
      <c r="BA123" s="171" t="str">
        <f ca="1">CHOOSE(FIND(MID(VLOOKUP(5+10*AM111,INDIRECT($BD$4),2,0),2,1),"0123456789ABCD"),"-","-","-","-","-","-","-","1","2","3","4","5","6","7")</f>
        <v>5</v>
      </c>
      <c r="BB123" s="171" t="str">
        <f ca="1">CHOOSE(FIND(MID(VLOOKUP(5+10*AM111,INDIRECT($BD$4),2,0),3,1),"0123456789ABCD"),"-","-","-","-","-","-","-","1","2","3","4","5","6","7")</f>
        <v>3</v>
      </c>
      <c r="BC123" s="171" t="str">
        <f ca="1">CHOOSE(FIND(MID(VLOOKUP(5+10*AM111,INDIRECT($BD$4),2,0),4,1),"0123456789ABCD"),"-","-","-","-","-","-","-","1","2","3","4","5","6","7")</f>
        <v>2</v>
      </c>
      <c r="BD123" s="172" t="str">
        <f ca="1">CHOOSE(FIND(MID(VLOOKUP(5+10*AM111,INDIRECT($BD$4),2,0),5,1),"0123456789ABCD"),"-","-","-","-","-","-","-","1","2","3","4","5","6","7")</f>
        <v>5</v>
      </c>
    </row>
    <row r="124" spans="1:56" s="155" customFormat="1" ht="10.5" customHeight="1">
      <c r="A124" s="169" t="s">
        <v>56</v>
      </c>
      <c r="G124" s="251" t="s">
        <v>53</v>
      </c>
      <c r="H124" s="113" t="str">
        <f ca="1">""&amp;VLOOKUP(3+10*A111,INDIRECT($BD$4),4,0)</f>
        <v>Q87</v>
      </c>
      <c r="L124" s="158"/>
      <c r="M124" s="249" t="s">
        <v>21</v>
      </c>
      <c r="N124" s="171" t="str">
        <f ca="1">CHOOSE(FIND(MID(VLOOKUP(5+10*A111,INDIRECT($BD$4),4,0),1,1),"0123456789ABCD"),"-","-","-","-","-","-","-","1","2","3","4","5","6","7")</f>
        <v>-</v>
      </c>
      <c r="O124" s="171" t="str">
        <f ca="1">CHOOSE(FIND(MID(VLOOKUP(5+10*A111,INDIRECT($BD$4),4,0),2,1),"0123456789ABCD"),"-","-","-","-","-","-","-","1","2","3","4","5","6","7")</f>
        <v>-</v>
      </c>
      <c r="P124" s="171" t="str">
        <f ca="1">CHOOSE(FIND(MID(VLOOKUP(5+10*A111,INDIRECT($BD$4),4,0),3,1),"0123456789ABCD"),"-","-","-","-","-","-","-","1","2","3","4","5","6","7")</f>
        <v>-</v>
      </c>
      <c r="Q124" s="171" t="str">
        <f ca="1">CHOOSE(FIND(MID(VLOOKUP(5+10*A111,INDIRECT($BD$4),4,0),4,1),"0123456789ABCD"),"-","-","-","-","-","-","-","1","2","3","4","5","6","7")</f>
        <v>-</v>
      </c>
      <c r="R124" s="172" t="str">
        <f ca="1">CHOOSE(FIND(MID(VLOOKUP(5+10*A111,INDIRECT($BD$4),4,0),5,1),"0123456789ABCD"),"-","-","-","-","-","-","-","1","2","3","4","5","6","7")</f>
        <v>1</v>
      </c>
      <c r="T124" s="169" t="s">
        <v>56</v>
      </c>
      <c r="Z124" s="251" t="s">
        <v>53</v>
      </c>
      <c r="AA124" s="113" t="str">
        <f ca="1">""&amp;VLOOKUP(3+10*T111,INDIRECT($BD$4),4,0)</f>
        <v>109</v>
      </c>
      <c r="AE124" s="158"/>
      <c r="AF124" s="249" t="s">
        <v>21</v>
      </c>
      <c r="AG124" s="171" t="str">
        <f ca="1">CHOOSE(FIND(MID(VLOOKUP(5+10*T111,INDIRECT($BD$4),4,0),1,1),"0123456789ABCD"),"-","-","-","-","-","-","-","1","2","3","4","5","6","7")</f>
        <v>1</v>
      </c>
      <c r="AH124" s="171" t="str">
        <f ca="1">CHOOSE(FIND(MID(VLOOKUP(5+10*T111,INDIRECT($BD$4),4,0),2,1),"0123456789ABCD"),"-","-","-","-","-","-","-","1","2","3","4","5","6","7")</f>
        <v>1</v>
      </c>
      <c r="AI124" s="171" t="str">
        <f ca="1">CHOOSE(FIND(MID(VLOOKUP(5+10*T111,INDIRECT($BD$4),4,0),3,1),"0123456789ABCD"),"-","-","-","-","-","-","-","1","2","3","4","5","6","7")</f>
        <v>3</v>
      </c>
      <c r="AJ124" s="171" t="str">
        <f ca="1">CHOOSE(FIND(MID(VLOOKUP(5+10*T111,INDIRECT($BD$4),4,0),4,1),"0123456789ABCD"),"-","-","-","-","-","-","-","1","2","3","4","5","6","7")</f>
        <v>1</v>
      </c>
      <c r="AK124" s="172" t="str">
        <f ca="1">CHOOSE(FIND(MID(VLOOKUP(5+10*T111,INDIRECT($BD$4),4,0),5,1),"0123456789ABCD"),"-","-","-","-","-","-","-","1","2","3","4","5","6","7")</f>
        <v>1</v>
      </c>
      <c r="AM124" s="169" t="s">
        <v>56</v>
      </c>
      <c r="AS124" s="251" t="s">
        <v>53</v>
      </c>
      <c r="AT124" s="113" t="str">
        <f ca="1">""&amp;VLOOKUP(3+10*AM111,INDIRECT($BD$4),4,0)</f>
        <v>QJ6</v>
      </c>
      <c r="AX124" s="158"/>
      <c r="AY124" s="249" t="s">
        <v>21</v>
      </c>
      <c r="AZ124" s="171" t="str">
        <f ca="1">CHOOSE(FIND(MID(VLOOKUP(5+10*AM111,INDIRECT($BD$4),4,0),1,1),"0123456789ABCD"),"-","-","-","-","-","-","-","1","2","3","4","5","6","7")</f>
        <v>4</v>
      </c>
      <c r="BA124" s="171" t="str">
        <f ca="1">CHOOSE(FIND(MID(VLOOKUP(5+10*AM111,INDIRECT($BD$4),4,0),2,1),"0123456789ABCD"),"-","-","-","-","-","-","-","1","2","3","4","5","6","7")</f>
        <v>5</v>
      </c>
      <c r="BB124" s="171" t="str">
        <f ca="1">CHOOSE(FIND(MID(VLOOKUP(5+10*AM111,INDIRECT($BD$4),4,0),3,1),"0123456789ABCD"),"-","-","-","-","-","-","-","1","2","3","4","5","6","7")</f>
        <v>3</v>
      </c>
      <c r="BC124" s="171" t="str">
        <f ca="1">CHOOSE(FIND(MID(VLOOKUP(5+10*AM111,INDIRECT($BD$4),4,0),4,1),"0123456789ABCD"),"-","-","-","-","-","-","-","1","2","3","4","5","6","7")</f>
        <v>2</v>
      </c>
      <c r="BD124" s="172" t="str">
        <f ca="1">CHOOSE(FIND(MID(VLOOKUP(5+10*AM111,INDIRECT($BD$4),4,0),5,1),"0123456789ABCD"),"-","-","-","-","-","-","-","1","2","3","4","5","6","7")</f>
        <v>5</v>
      </c>
    </row>
    <row r="125" spans="1:56" s="155" customFormat="1" ht="10.5" customHeight="1">
      <c r="A125" s="182" t="str">
        <f ca="1">" "&amp;MID(VLOOKUP(6+10*A111,INDIRECT($BD$4),2,0),1,1)&amp;CHOOSE(FIND(MID(VLOOKUP(6+10*A111,INDIRECT($BD$4),2,0),2,1),"SHDCN"),"♠","♥","♦","♣","NT")&amp;IF(VLOOKUP(6+10*A111,INDIRECT($BD$4),3,0)="d","*","")&amp;" "&amp;VLOOKUP(6+10*A111,INDIRECT($BD$4),4,0)&amp;", "&amp;IF(VLOOKUP(6+10*A111,INDIRECT($BD$4),5,0)&gt;0,"+"&amp;VLOOKUP(6+10*A111,INDIRECT($BD$4),5,0),VLOOKUP(6+10*A111,INDIRECT($BD$4),5,0))</f>
        <v> 4♥ E, -620</v>
      </c>
      <c r="G125" s="251" t="s">
        <v>17</v>
      </c>
      <c r="H125" s="113" t="str">
        <f ca="1">""&amp;VLOOKUP(4+10*A111,INDIRECT($BD$4),4,0)</f>
        <v>J9743</v>
      </c>
      <c r="L125" s="158"/>
      <c r="M125" s="249" t="s">
        <v>22</v>
      </c>
      <c r="N125" s="171" t="str">
        <f ca="1">CHOOSE(FIND(MID(VLOOKUP(5+10*A111,INDIRECT($BD$4),3,0),1,1),"0123456789ABCD"),"-","-","-","-","-","-","-","1","2","3","4","5","6","7")</f>
        <v>2</v>
      </c>
      <c r="O125" s="171" t="str">
        <f ca="1">CHOOSE(FIND(MID(VLOOKUP(5+10*A111,INDIRECT($BD$4),3,0),2,1),"0123456789ABCD"),"-","-","-","-","-","-","-","1","2","3","4","5","6","7")</f>
        <v>3</v>
      </c>
      <c r="P125" s="171" t="str">
        <f ca="1">CHOOSE(FIND(MID(VLOOKUP(5+10*A111,INDIRECT($BD$4),3,0),3,1),"0123456789ABCD"),"-","-","-","-","-","-","-","1","2","3","4","5","6","7")</f>
        <v>4</v>
      </c>
      <c r="Q125" s="171" t="str">
        <f ca="1">CHOOSE(FIND(MID(VLOOKUP(5+10*A111,INDIRECT($BD$4),3,0),4,1),"0123456789ABCD"),"-","-","-","-","-","-","-","1","2","3","4","5","6","7")</f>
        <v>-</v>
      </c>
      <c r="R125" s="172" t="str">
        <f ca="1">CHOOSE(FIND(MID(VLOOKUP(5+10*A111,INDIRECT($BD$4),3,0),5,1),"0123456789ABCD"),"-","-","-","-","-","-","-","1","2","3","4","5","6","7")</f>
        <v>-</v>
      </c>
      <c r="T125" s="182" t="str">
        <f ca="1">" "&amp;MID(VLOOKUP(6+10*T111,INDIRECT($BD$4),2,0),1,1)&amp;CHOOSE(FIND(MID(VLOOKUP(6+10*T111,INDIRECT($BD$4),2,0),2,1),"SHDCN"),"♠","♥","♦","♣","NT")&amp;IF(VLOOKUP(6+10*T111,INDIRECT($BD$4),3,0)="d","*","")&amp;" "&amp;VLOOKUP(6+10*T111,INDIRECT($BD$4),4,0)&amp;", "&amp;IF(VLOOKUP(6+10*T111,INDIRECT($BD$4),5,0)&gt;0,"+"&amp;VLOOKUP(6+10*T111,INDIRECT($BD$4),5,0),VLOOKUP(6+10*T111,INDIRECT($BD$4),5,0))</f>
        <v> 1♥ S, +140</v>
      </c>
      <c r="Z125" s="251" t="s">
        <v>17</v>
      </c>
      <c r="AA125" s="113" t="str">
        <f ca="1">""&amp;VLOOKUP(4+10*T111,INDIRECT($BD$4),4,0)</f>
        <v>K10763</v>
      </c>
      <c r="AE125" s="158"/>
      <c r="AF125" s="249" t="s">
        <v>22</v>
      </c>
      <c r="AG125" s="171" t="str">
        <f ca="1">CHOOSE(FIND(MID(VLOOKUP(5+10*T111,INDIRECT($BD$4),3,0),1,1),"0123456789ABCD"),"-","-","-","-","-","-","-","1","2","3","4","5","6","7")</f>
        <v>-</v>
      </c>
      <c r="AH125" s="171" t="str">
        <f ca="1">CHOOSE(FIND(MID(VLOOKUP(5+10*T111,INDIRECT($BD$4),3,0),2,1),"0123456789ABCD"),"-","-","-","-","-","-","-","1","2","3","4","5","6","7")</f>
        <v>-</v>
      </c>
      <c r="AI125" s="171" t="str">
        <f ca="1">CHOOSE(FIND(MID(VLOOKUP(5+10*T111,INDIRECT($BD$4),3,0),3,1),"0123456789ABCD"),"-","-","-","-","-","-","-","1","2","3","4","5","6","7")</f>
        <v>-</v>
      </c>
      <c r="AJ125" s="171" t="str">
        <f ca="1">CHOOSE(FIND(MID(VLOOKUP(5+10*T111,INDIRECT($BD$4),3,0),4,1),"0123456789ABCD"),"-","-","-","-","-","-","-","1","2","3","4","5","6","7")</f>
        <v>-</v>
      </c>
      <c r="AK125" s="172" t="str">
        <f ca="1">CHOOSE(FIND(MID(VLOOKUP(5+10*T111,INDIRECT($BD$4),3,0),5,1),"0123456789ABCD"),"-","-","-","-","-","-","-","1","2","3","4","5","6","7")</f>
        <v>-</v>
      </c>
      <c r="AM125" s="182" t="str">
        <f ca="1">" "&amp;MID(VLOOKUP(6+10*AM111,INDIRECT($BD$4),2,0),1,1)&amp;CHOOSE(FIND(MID(VLOOKUP(6+10*AM111,INDIRECT($BD$4),2,0),2,1),"SHDCN"),"♠","♥","♦","♣","NT")&amp;IF(VLOOKUP(6+10*AM111,INDIRECT($BD$4),3,0)="d","*","")&amp;" "&amp;VLOOKUP(6+10*AM111,INDIRECT($BD$4),4,0)&amp;", "&amp;IF(VLOOKUP(6+10*AM111,INDIRECT($BD$4),5,0)&gt;0,"+"&amp;VLOOKUP(6+10*AM111,INDIRECT($BD$4),5,0),VLOOKUP(6+10*AM111,INDIRECT($BD$4),5,0))</f>
        <v> 4♠ S, +650</v>
      </c>
      <c r="AS125" s="251" t="s">
        <v>17</v>
      </c>
      <c r="AT125" s="113" t="str">
        <f ca="1">""&amp;VLOOKUP(4+10*AM111,INDIRECT($BD$4),4,0)</f>
        <v>J10863</v>
      </c>
      <c r="AX125" s="158"/>
      <c r="AY125" s="249" t="s">
        <v>22</v>
      </c>
      <c r="AZ125" s="171" t="str">
        <f ca="1">CHOOSE(FIND(MID(VLOOKUP(5+10*AM111,INDIRECT($BD$4),3,0),1,1),"0123456789ABCD"),"-","-","-","-","-","-","-","1","2","3","4","5","6","7")</f>
        <v>-</v>
      </c>
      <c r="BA125" s="171" t="str">
        <f ca="1">CHOOSE(FIND(MID(VLOOKUP(5+10*AM111,INDIRECT($BD$4),3,0),2,1),"0123456789ABCD"),"-","-","-","-","-","-","-","1","2","3","4","5","6","7")</f>
        <v>-</v>
      </c>
      <c r="BB125" s="171" t="str">
        <f ca="1">CHOOSE(FIND(MID(VLOOKUP(5+10*AM111,INDIRECT($BD$4),3,0),3,1),"0123456789ABCD"),"-","-","-","-","-","-","-","1","2","3","4","5","6","7")</f>
        <v>-</v>
      </c>
      <c r="BC125" s="171" t="str">
        <f ca="1">CHOOSE(FIND(MID(VLOOKUP(5+10*AM111,INDIRECT($BD$4),3,0),4,1),"0123456789ABCD"),"-","-","-","-","-","-","-","1","2","3","4","5","6","7")</f>
        <v>-</v>
      </c>
      <c r="BD125" s="172" t="str">
        <f ca="1">CHOOSE(FIND(MID(VLOOKUP(5+10*AM111,INDIRECT($BD$4),3,0),5,1),"0123456789ABCD"),"-","-","-","-","-","-","-","1","2","3","4","5","6","7")</f>
        <v>-</v>
      </c>
    </row>
    <row r="126" spans="1:56" s="155" customFormat="1" ht="10.5" customHeight="1">
      <c r="A126" s="156"/>
      <c r="B126" s="173"/>
      <c r="C126" s="173"/>
      <c r="D126" s="173"/>
      <c r="E126" s="173"/>
      <c r="F126" s="173"/>
      <c r="G126" s="173"/>
      <c r="H126" s="173"/>
      <c r="I126" s="174"/>
      <c r="J126" s="175"/>
      <c r="K126" s="175"/>
      <c r="L126" s="176"/>
      <c r="M126" s="250" t="s">
        <v>23</v>
      </c>
      <c r="N126" s="177" t="str">
        <f ca="1">CHOOSE(FIND(MID(VLOOKUP(5+10*A111,INDIRECT($BD$4),5,0),1,1),"0123456789ABCD"),"-","-","-","-","-","-","-","1","2","3","4","5","6","7")</f>
        <v>2</v>
      </c>
      <c r="O126" s="177" t="str">
        <f ca="1">CHOOSE(FIND(MID(VLOOKUP(5+10*A111,INDIRECT($BD$4),5,0),2,1),"0123456789ABCD"),"-","-","-","-","-","-","-","1","2","3","4","5","6","7")</f>
        <v>3</v>
      </c>
      <c r="P126" s="177" t="str">
        <f ca="1">CHOOSE(FIND(MID(VLOOKUP(5+10*A111,INDIRECT($BD$4),5,0),3,1),"0123456789ABCD"),"-","-","-","-","-","-","-","1","2","3","4","5","6","7")</f>
        <v>4</v>
      </c>
      <c r="Q126" s="177" t="str">
        <f ca="1">CHOOSE(FIND(MID(VLOOKUP(5+10*A111,INDIRECT($BD$4),5,0),4,1),"0123456789ABCD"),"-","-","-","-","-","-","-","1","2","3","4","5","6","7")</f>
        <v>-</v>
      </c>
      <c r="R126" s="178" t="str">
        <f ca="1">CHOOSE(FIND(MID(VLOOKUP(5+10*A111,INDIRECT($BD$4),5,0),5,1),"0123456789ABCD"),"-","-","-","-","-","-","-","1","2","3","4","5","6","7")</f>
        <v>-</v>
      </c>
      <c r="T126" s="156"/>
      <c r="U126" s="173"/>
      <c r="V126" s="173"/>
      <c r="W126" s="173"/>
      <c r="X126" s="173"/>
      <c r="Y126" s="173"/>
      <c r="Z126" s="173"/>
      <c r="AA126" s="173"/>
      <c r="AB126" s="174"/>
      <c r="AC126" s="175"/>
      <c r="AD126" s="175"/>
      <c r="AE126" s="176"/>
      <c r="AF126" s="250" t="s">
        <v>23</v>
      </c>
      <c r="AG126" s="177" t="str">
        <f ca="1">CHOOSE(FIND(MID(VLOOKUP(5+10*T111,INDIRECT($BD$4),5,0),1,1),"0123456789ABCD"),"-","-","-","-","-","-","-","1","2","3","4","5","6","7")</f>
        <v>-</v>
      </c>
      <c r="AH126" s="177" t="str">
        <f ca="1">CHOOSE(FIND(MID(VLOOKUP(5+10*T111,INDIRECT($BD$4),5,0),2,1),"0123456789ABCD"),"-","-","-","-","-","-","-","1","2","3","4","5","6","7")</f>
        <v>-</v>
      </c>
      <c r="AI126" s="177" t="str">
        <f ca="1">CHOOSE(FIND(MID(VLOOKUP(5+10*T111,INDIRECT($BD$4),5,0),3,1),"0123456789ABCD"),"-","-","-","-","-","-","-","1","2","3","4","5","6","7")</f>
        <v>-</v>
      </c>
      <c r="AJ126" s="177" t="str">
        <f ca="1">CHOOSE(FIND(MID(VLOOKUP(5+10*T111,INDIRECT($BD$4),5,0),4,1),"0123456789ABCD"),"-","-","-","-","-","-","-","1","2","3","4","5","6","7")</f>
        <v>-</v>
      </c>
      <c r="AK126" s="178" t="str">
        <f ca="1">CHOOSE(FIND(MID(VLOOKUP(5+10*T111,INDIRECT($BD$4),5,0),5,1),"0123456789ABCD"),"-","-","-","-","-","-","-","1","2","3","4","5","6","7")</f>
        <v>-</v>
      </c>
      <c r="AM126" s="156"/>
      <c r="AN126" s="173"/>
      <c r="AO126" s="173"/>
      <c r="AP126" s="173"/>
      <c r="AQ126" s="173"/>
      <c r="AR126" s="173"/>
      <c r="AS126" s="173"/>
      <c r="AT126" s="173"/>
      <c r="AU126" s="174"/>
      <c r="AV126" s="175"/>
      <c r="AW126" s="175"/>
      <c r="AX126" s="176"/>
      <c r="AY126" s="250" t="s">
        <v>23</v>
      </c>
      <c r="AZ126" s="177" t="str">
        <f ca="1">CHOOSE(FIND(MID(VLOOKUP(5+10*AM111,INDIRECT($BD$4),5,0),1,1),"0123456789ABCD"),"-","-","-","-","-","-","-","1","2","3","4","5","6","7")</f>
        <v>-</v>
      </c>
      <c r="BA126" s="177" t="str">
        <f ca="1">CHOOSE(FIND(MID(VLOOKUP(5+10*AM111,INDIRECT($BD$4),5,0),2,1),"0123456789ABCD"),"-","-","-","-","-","-","-","1","2","3","4","5","6","7")</f>
        <v>-</v>
      </c>
      <c r="BB126" s="177" t="str">
        <f ca="1">CHOOSE(FIND(MID(VLOOKUP(5+10*AM111,INDIRECT($BD$4),5,0),3,1),"0123456789ABCD"),"-","-","-","-","-","-","-","1","2","3","4","5","6","7")</f>
        <v>-</v>
      </c>
      <c r="BC126" s="177" t="str">
        <f ca="1">CHOOSE(FIND(MID(VLOOKUP(5+10*AM111,INDIRECT($BD$4),5,0),4,1),"0123456789ABCD"),"-","-","-","-","-","-","-","1","2","3","4","5","6","7")</f>
        <v>-</v>
      </c>
      <c r="BD126" s="178" t="str">
        <f ca="1">CHOOSE(FIND(MID(VLOOKUP(5+10*AM111,INDIRECT($BD$4),5,0),5,1),"0123456789ABCD"),"-","-","-","-","-","-","-","1","2","3","4","5","6","7")</f>
        <v>-</v>
      </c>
    </row>
    <row r="127" ht="6.75" customHeight="1"/>
    <row r="128" spans="1:56" s="155" customFormat="1" ht="10.5" customHeight="1">
      <c r="A128" s="343">
        <f>1+AM111</f>
        <v>22</v>
      </c>
      <c r="B128" s="344"/>
      <c r="C128" s="344"/>
      <c r="D128" s="344"/>
      <c r="E128" s="345"/>
      <c r="F128" s="238"/>
      <c r="G128" s="238"/>
      <c r="H128" s="238"/>
      <c r="I128" s="152"/>
      <c r="J128" s="152"/>
      <c r="K128" s="152"/>
      <c r="L128" s="153"/>
      <c r="M128" s="254" t="s">
        <v>68</v>
      </c>
      <c r="N128" s="342" t="str">
        <f>""&amp;IF(ISNUMBER(FIND("A",H129)),4,0)+IF(ISNUMBER(FIND("K",H129)),3,0)+IF(ISNUMBER(FIND("Q",H129)),2,0)+IF(ISNUMBER(FIND("J",H129)),1,0)+IF(ISNUMBER(FIND("A",H130)),4,0)+IF(ISNUMBER(FIND("K",H130)),3,0)+IF(ISNUMBER(FIND("Q",H130)),2,0)+IF(ISNUMBER(FIND("J",H130)),1,0)+IF(ISNUMBER(FIND("A",H131)),4,0)+IF(ISNUMBER(FIND("K",H131)),3,0)+IF(ISNUMBER(FIND("Q",H131)),2,0)+IF(ISNUMBER(FIND("J",H131)),1,0)+IF(ISNUMBER(FIND("A",H132)),4,0)+IF(ISNUMBER(FIND("K",H132)),3,0)+IF(ISNUMBER(FIND("Q",H132)),2,0)+IF(ISNUMBER(FIND("J",H132)),1,0)</f>
        <v>12</v>
      </c>
      <c r="O128" s="342"/>
      <c r="P128" s="255" t="s">
        <v>67</v>
      </c>
      <c r="Q128" s="152"/>
      <c r="R128" s="154"/>
      <c r="T128" s="343">
        <f>1+A128</f>
        <v>23</v>
      </c>
      <c r="U128" s="344"/>
      <c r="V128" s="344"/>
      <c r="W128" s="344"/>
      <c r="X128" s="345"/>
      <c r="Y128" s="238"/>
      <c r="Z128" s="238"/>
      <c r="AA128" s="238"/>
      <c r="AB128" s="152"/>
      <c r="AC128" s="152"/>
      <c r="AD128" s="152"/>
      <c r="AE128" s="153"/>
      <c r="AF128" s="254" t="s">
        <v>68</v>
      </c>
      <c r="AG128" s="342" t="str">
        <f>""&amp;IF(ISNUMBER(FIND("A",AA129)),4,0)+IF(ISNUMBER(FIND("K",AA129)),3,0)+IF(ISNUMBER(FIND("Q",AA129)),2,0)+IF(ISNUMBER(FIND("J",AA129)),1,0)+IF(ISNUMBER(FIND("A",AA130)),4,0)+IF(ISNUMBER(FIND("K",AA130)),3,0)+IF(ISNUMBER(FIND("Q",AA130)),2,0)+IF(ISNUMBER(FIND("J",AA130)),1,0)+IF(ISNUMBER(FIND("A",AA131)),4,0)+IF(ISNUMBER(FIND("K",AA131)),3,0)+IF(ISNUMBER(FIND("Q",AA131)),2,0)+IF(ISNUMBER(FIND("J",AA131)),1,0)+IF(ISNUMBER(FIND("A",AA132)),4,0)+IF(ISNUMBER(FIND("K",AA132)),3,0)+IF(ISNUMBER(FIND("Q",AA132)),2,0)+IF(ISNUMBER(FIND("J",AA132)),1,0)</f>
        <v>12</v>
      </c>
      <c r="AH128" s="342"/>
      <c r="AI128" s="255" t="s">
        <v>67</v>
      </c>
      <c r="AJ128" s="152"/>
      <c r="AK128" s="154"/>
      <c r="AM128" s="343">
        <f>1+T128</f>
        <v>24</v>
      </c>
      <c r="AN128" s="344"/>
      <c r="AO128" s="344"/>
      <c r="AP128" s="344"/>
      <c r="AQ128" s="345"/>
      <c r="AR128" s="238"/>
      <c r="AS128" s="238"/>
      <c r="AT128" s="238"/>
      <c r="AU128" s="152"/>
      <c r="AV128" s="152"/>
      <c r="AW128" s="152"/>
      <c r="AX128" s="153"/>
      <c r="AY128" s="254" t="s">
        <v>68</v>
      </c>
      <c r="AZ128" s="342" t="str">
        <f>""&amp;IF(ISNUMBER(FIND("A",AT129)),4,0)+IF(ISNUMBER(FIND("K",AT129)),3,0)+IF(ISNUMBER(FIND("Q",AT129)),2,0)+IF(ISNUMBER(FIND("J",AT129)),1,0)+IF(ISNUMBER(FIND("A",AT130)),4,0)+IF(ISNUMBER(FIND("K",AT130)),3,0)+IF(ISNUMBER(FIND("Q",AT130)),2,0)+IF(ISNUMBER(FIND("J",AT130)),1,0)+IF(ISNUMBER(FIND("A",AT131)),4,0)+IF(ISNUMBER(FIND("K",AT131)),3,0)+IF(ISNUMBER(FIND("Q",AT131)),2,0)+IF(ISNUMBER(FIND("J",AT131)),1,0)+IF(ISNUMBER(FIND("A",AT132)),4,0)+IF(ISNUMBER(FIND("K",AT132)),3,0)+IF(ISNUMBER(FIND("Q",AT132)),2,0)+IF(ISNUMBER(FIND("J",AT132)),1,0)</f>
        <v>13</v>
      </c>
      <c r="BA128" s="342"/>
      <c r="BB128" s="255" t="s">
        <v>67</v>
      </c>
      <c r="BC128" s="152"/>
      <c r="BD128" s="154"/>
    </row>
    <row r="129" spans="1:56" s="155" customFormat="1" ht="10.5" customHeight="1">
      <c r="A129" s="346"/>
      <c r="B129" s="347"/>
      <c r="C129" s="347"/>
      <c r="D129" s="347"/>
      <c r="E129" s="348"/>
      <c r="F129" s="239"/>
      <c r="G129" s="247" t="s">
        <v>52</v>
      </c>
      <c r="H129" s="113" t="str">
        <f ca="1">""&amp;VLOOKUP(1+10*A128,INDIRECT($BD$4),2,0)</f>
        <v>Q9</v>
      </c>
      <c r="I129" s="157"/>
      <c r="L129" s="158"/>
      <c r="M129" s="249" t="s">
        <v>69</v>
      </c>
      <c r="N129" s="349" t="str">
        <f>""&amp;IF(ISNUMBER(FIND("A",H139)),4,0)+IF(ISNUMBER(FIND("K",H139)),3,0)+IF(ISNUMBER(FIND("Q",H139)),2,0)+IF(ISNUMBER(FIND("J",H139)),1,0)+IF(ISNUMBER(FIND("A",H140)),4,0)+IF(ISNUMBER(FIND("K",H140)),3,0)+IF(ISNUMBER(FIND("Q",H140)),2,0)+IF(ISNUMBER(FIND("J",H140)),1,0)+IF(ISNUMBER(FIND("A",H141)),4,0)+IF(ISNUMBER(FIND("K",H141)),3,0)+IF(ISNUMBER(FIND("Q",H141)),2,0)+IF(ISNUMBER(FIND("J",H141)),1,0)+IF(ISNUMBER(FIND("A",H142)),4,0)+IF(ISNUMBER(FIND("K",H142)),3,0)+IF(ISNUMBER(FIND("Q",H142)),2,0)+IF(ISNUMBER(FIND("J",H142)),1,0)</f>
        <v>3</v>
      </c>
      <c r="O129" s="349"/>
      <c r="P129" s="162" t="s">
        <v>67</v>
      </c>
      <c r="R129" s="179"/>
      <c r="T129" s="346"/>
      <c r="U129" s="347"/>
      <c r="V129" s="347"/>
      <c r="W129" s="347"/>
      <c r="X129" s="348"/>
      <c r="Y129" s="239"/>
      <c r="Z129" s="247" t="s">
        <v>52</v>
      </c>
      <c r="AA129" s="113" t="str">
        <f ca="1">""&amp;VLOOKUP(1+10*T128,INDIRECT($BD$4),2,0)</f>
        <v>64</v>
      </c>
      <c r="AB129" s="157"/>
      <c r="AE129" s="158"/>
      <c r="AF129" s="249" t="s">
        <v>69</v>
      </c>
      <c r="AG129" s="349" t="str">
        <f>""&amp;IF(ISNUMBER(FIND("A",AA139)),4,0)+IF(ISNUMBER(FIND("K",AA139)),3,0)+IF(ISNUMBER(FIND("Q",AA139)),2,0)+IF(ISNUMBER(FIND("J",AA139)),1,0)+IF(ISNUMBER(FIND("A",AA140)),4,0)+IF(ISNUMBER(FIND("K",AA140)),3,0)+IF(ISNUMBER(FIND("Q",AA140)),2,0)+IF(ISNUMBER(FIND("J",AA140)),1,0)+IF(ISNUMBER(FIND("A",AA141)),4,0)+IF(ISNUMBER(FIND("K",AA141)),3,0)+IF(ISNUMBER(FIND("Q",AA141)),2,0)+IF(ISNUMBER(FIND("J",AA141)),1,0)+IF(ISNUMBER(FIND("A",AA142)),4,0)+IF(ISNUMBER(FIND("K",AA142)),3,0)+IF(ISNUMBER(FIND("Q",AA142)),2,0)+IF(ISNUMBER(FIND("J",AA142)),1,0)</f>
        <v>4</v>
      </c>
      <c r="AH129" s="349"/>
      <c r="AI129" s="162" t="s">
        <v>67</v>
      </c>
      <c r="AK129" s="179"/>
      <c r="AM129" s="346"/>
      <c r="AN129" s="347"/>
      <c r="AO129" s="347"/>
      <c r="AP129" s="347"/>
      <c r="AQ129" s="348"/>
      <c r="AR129" s="239"/>
      <c r="AS129" s="247" t="s">
        <v>52</v>
      </c>
      <c r="AT129" s="113" t="str">
        <f ca="1">""&amp;VLOOKUP(1+10*AM128,INDIRECT($BD$4),2,0)</f>
        <v>K93</v>
      </c>
      <c r="AU129" s="157"/>
      <c r="AX129" s="158"/>
      <c r="AY129" s="249" t="s">
        <v>69</v>
      </c>
      <c r="AZ129" s="349" t="str">
        <f>""&amp;IF(ISNUMBER(FIND("A",AT139)),4,0)+IF(ISNUMBER(FIND("K",AT139)),3,0)+IF(ISNUMBER(FIND("Q",AT139)),2,0)+IF(ISNUMBER(FIND("J",AT139)),1,0)+IF(ISNUMBER(FIND("A",AT140)),4,0)+IF(ISNUMBER(FIND("K",AT140)),3,0)+IF(ISNUMBER(FIND("Q",AT140)),2,0)+IF(ISNUMBER(FIND("J",AT140)),1,0)+IF(ISNUMBER(FIND("A",AT141)),4,0)+IF(ISNUMBER(FIND("K",AT141)),3,0)+IF(ISNUMBER(FIND("Q",AT141)),2,0)+IF(ISNUMBER(FIND("J",AT141)),1,0)+IF(ISNUMBER(FIND("A",AT142)),4,0)+IF(ISNUMBER(FIND("K",AT142)),3,0)+IF(ISNUMBER(FIND("Q",AT142)),2,0)+IF(ISNUMBER(FIND("J",AT142)),1,0)</f>
        <v>11</v>
      </c>
      <c r="BA129" s="349"/>
      <c r="BB129" s="162" t="s">
        <v>67</v>
      </c>
      <c r="BD129" s="179"/>
    </row>
    <row r="130" spans="1:56" s="155" customFormat="1" ht="10.5" customHeight="1">
      <c r="A130" s="294" t="str">
        <f>MID("WNES",1+MOD(A128,4),1)&amp;" / "&amp;MID(" EW  NS NoneBoth",1+4*INT(MOD(11*A128,16)/4),4)</f>
        <v>E /  EW </v>
      </c>
      <c r="B130" s="295"/>
      <c r="C130" s="295"/>
      <c r="D130" s="295"/>
      <c r="E130" s="302"/>
      <c r="F130" s="181"/>
      <c r="G130" s="247" t="s">
        <v>15</v>
      </c>
      <c r="H130" s="113" t="str">
        <f ca="1">""&amp;VLOOKUP(2+10*A128,INDIRECT($BD$4),2,0)</f>
        <v>82</v>
      </c>
      <c r="I130" s="157"/>
      <c r="L130" s="158"/>
      <c r="M130" s="249" t="s">
        <v>70</v>
      </c>
      <c r="N130" s="349" t="str">
        <f>""&amp;IF(ISNUMBER(FIND("A",M134)),4,0)+IF(ISNUMBER(FIND("K",M134)),3,0)+IF(ISNUMBER(FIND("Q",M134)),2,0)+IF(ISNUMBER(FIND("J",M134)),1,0)+IF(ISNUMBER(FIND("A",M135)),4,0)+IF(ISNUMBER(FIND("K",M135)),3,0)+IF(ISNUMBER(FIND("Q",M135)),2,0)+IF(ISNUMBER(FIND("J",M135)),1,0)+IF(ISNUMBER(FIND("A",M136)),4,0)+IF(ISNUMBER(FIND("K",M136)),3,0)+IF(ISNUMBER(FIND("Q",M136)),2,0)+IF(ISNUMBER(FIND("J",M136)),1,0)+IF(ISNUMBER(FIND("A",M137)),4,0)+IF(ISNUMBER(FIND("K",M137)),3,0)+IF(ISNUMBER(FIND("Q",M137)),2,0)+IF(ISNUMBER(FIND("J",M137)),1,0)</f>
        <v>10</v>
      </c>
      <c r="O130" s="349"/>
      <c r="P130" s="162" t="s">
        <v>67</v>
      </c>
      <c r="R130" s="160"/>
      <c r="T130" s="294" t="str">
        <f>MID("WNES",1+MOD(T128,4),1)&amp;" / "&amp;MID(" EW  NS NoneBoth",1+4*INT(MOD(11*T128,16)/4),4)</f>
        <v>S / Both</v>
      </c>
      <c r="U130" s="295"/>
      <c r="V130" s="295"/>
      <c r="W130" s="295"/>
      <c r="X130" s="302"/>
      <c r="Y130" s="181"/>
      <c r="Z130" s="247" t="s">
        <v>15</v>
      </c>
      <c r="AA130" s="113" t="str">
        <f ca="1">""&amp;VLOOKUP(2+10*T128,INDIRECT($BD$4),2,0)</f>
        <v>K103</v>
      </c>
      <c r="AB130" s="157"/>
      <c r="AE130" s="158"/>
      <c r="AF130" s="249" t="s">
        <v>70</v>
      </c>
      <c r="AG130" s="349" t="str">
        <f>""&amp;IF(ISNUMBER(FIND("A",AF134)),4,0)+IF(ISNUMBER(FIND("K",AF134)),3,0)+IF(ISNUMBER(FIND("Q",AF134)),2,0)+IF(ISNUMBER(FIND("J",AF134)),1,0)+IF(ISNUMBER(FIND("A",AF135)),4,0)+IF(ISNUMBER(FIND("K",AF135)),3,0)+IF(ISNUMBER(FIND("Q",AF135)),2,0)+IF(ISNUMBER(FIND("J",AF135)),1,0)+IF(ISNUMBER(FIND("A",AF136)),4,0)+IF(ISNUMBER(FIND("K",AF136)),3,0)+IF(ISNUMBER(FIND("Q",AF136)),2,0)+IF(ISNUMBER(FIND("J",AF136)),1,0)+IF(ISNUMBER(FIND("A",AF137)),4,0)+IF(ISNUMBER(FIND("K",AF137)),3,0)+IF(ISNUMBER(FIND("Q",AF137)),2,0)+IF(ISNUMBER(FIND("J",AF137)),1,0)</f>
        <v>7</v>
      </c>
      <c r="AH130" s="349"/>
      <c r="AI130" s="162" t="s">
        <v>67</v>
      </c>
      <c r="AK130" s="160"/>
      <c r="AM130" s="294" t="str">
        <f>MID("WNES",1+MOD(AM128,4),1)&amp;" / "&amp;MID(" EW  NS NoneBoth",1+4*INT(MOD(11*AM128,16)/4),4)</f>
        <v>W / None</v>
      </c>
      <c r="AN130" s="295"/>
      <c r="AO130" s="295"/>
      <c r="AP130" s="295"/>
      <c r="AQ130" s="302"/>
      <c r="AR130" s="181"/>
      <c r="AS130" s="247" t="s">
        <v>15</v>
      </c>
      <c r="AT130" s="113" t="str">
        <f ca="1">""&amp;VLOOKUP(2+10*AM128,INDIRECT($BD$4),2,0)</f>
        <v>K73</v>
      </c>
      <c r="AU130" s="157"/>
      <c r="AX130" s="158"/>
      <c r="AY130" s="249" t="s">
        <v>70</v>
      </c>
      <c r="AZ130" s="349" t="str">
        <f>""&amp;IF(ISNUMBER(FIND("A",AY134)),4,0)+IF(ISNUMBER(FIND("K",AY134)),3,0)+IF(ISNUMBER(FIND("Q",AY134)),2,0)+IF(ISNUMBER(FIND("J",AY134)),1,0)+IF(ISNUMBER(FIND("A",AY135)),4,0)+IF(ISNUMBER(FIND("K",AY135)),3,0)+IF(ISNUMBER(FIND("Q",AY135)),2,0)+IF(ISNUMBER(FIND("J",AY135)),1,0)+IF(ISNUMBER(FIND("A",AY136)),4,0)+IF(ISNUMBER(FIND("K",AY136)),3,0)+IF(ISNUMBER(FIND("Q",AY136)),2,0)+IF(ISNUMBER(FIND("J",AY136)),1,0)+IF(ISNUMBER(FIND("A",AY137)),4,0)+IF(ISNUMBER(FIND("K",AY137)),3,0)+IF(ISNUMBER(FIND("Q",AY137)),2,0)+IF(ISNUMBER(FIND("J",AY137)),1,0)</f>
        <v>7</v>
      </c>
      <c r="BA130" s="349"/>
      <c r="BB130" s="162" t="s">
        <v>67</v>
      </c>
      <c r="BD130" s="160"/>
    </row>
    <row r="131" spans="1:56" s="155" customFormat="1" ht="10.5" customHeight="1">
      <c r="A131" s="320"/>
      <c r="B131" s="321"/>
      <c r="C131" s="321"/>
      <c r="D131" s="321"/>
      <c r="E131" s="322"/>
      <c r="F131" s="181"/>
      <c r="G131" s="247" t="s">
        <v>53</v>
      </c>
      <c r="H131" s="113" t="str">
        <f ca="1">""&amp;VLOOKUP(3+10*A128,INDIRECT($BD$4),2,0)</f>
        <v>KQJ764</v>
      </c>
      <c r="I131" s="157"/>
      <c r="L131" s="158"/>
      <c r="M131" s="250" t="s">
        <v>71</v>
      </c>
      <c r="N131" s="341" t="str">
        <f>""&amp;IF(ISNUMBER(FIND("A",B134)),4,0)+IF(ISNUMBER(FIND("K",B134)),3,0)+IF(ISNUMBER(FIND("Q",B134)),2,0)+IF(ISNUMBER(FIND("J",B134)),1,0)+IF(ISNUMBER(FIND("A",B135)),4,0)+IF(ISNUMBER(FIND("K",B135)),3,0)+IF(ISNUMBER(FIND("Q",B135)),2,0)+IF(ISNUMBER(FIND("J",B135)),1,0)+IF(ISNUMBER(FIND("A",B136)),4,0)+IF(ISNUMBER(FIND("K",B136)),3,0)+IF(ISNUMBER(FIND("Q",B136)),2,0)+IF(ISNUMBER(FIND("J",B136)),1,0)+IF(ISNUMBER(FIND("A",B137)),4,0)+IF(ISNUMBER(FIND("K",B137)),3,0)+IF(ISNUMBER(FIND("Q",B137)),2,0)+IF(ISNUMBER(FIND("J",B137)),1,0)</f>
        <v>15</v>
      </c>
      <c r="O131" s="341"/>
      <c r="P131" s="175" t="s">
        <v>67</v>
      </c>
      <c r="Q131" s="253"/>
      <c r="R131" s="248"/>
      <c r="T131" s="320"/>
      <c r="U131" s="321"/>
      <c r="V131" s="321"/>
      <c r="W131" s="321"/>
      <c r="X131" s="322"/>
      <c r="Y131" s="181"/>
      <c r="Z131" s="247" t="s">
        <v>53</v>
      </c>
      <c r="AA131" s="113" t="str">
        <f ca="1">""&amp;VLOOKUP(3+10*T128,INDIRECT($BD$4),2,0)</f>
        <v>K102</v>
      </c>
      <c r="AB131" s="157"/>
      <c r="AE131" s="158"/>
      <c r="AF131" s="250" t="s">
        <v>71</v>
      </c>
      <c r="AG131" s="341" t="str">
        <f>""&amp;IF(ISNUMBER(FIND("A",U134)),4,0)+IF(ISNUMBER(FIND("K",U134)),3,0)+IF(ISNUMBER(FIND("Q",U134)),2,0)+IF(ISNUMBER(FIND("J",U134)),1,0)+IF(ISNUMBER(FIND("A",U135)),4,0)+IF(ISNUMBER(FIND("K",U135)),3,0)+IF(ISNUMBER(FIND("Q",U135)),2,0)+IF(ISNUMBER(FIND("J",U135)),1,0)+IF(ISNUMBER(FIND("A",U136)),4,0)+IF(ISNUMBER(FIND("K",U136)),3,0)+IF(ISNUMBER(FIND("Q",U136)),2,0)+IF(ISNUMBER(FIND("J",U136)),1,0)+IF(ISNUMBER(FIND("A",U137)),4,0)+IF(ISNUMBER(FIND("K",U137)),3,0)+IF(ISNUMBER(FIND("Q",U137)),2,0)+IF(ISNUMBER(FIND("J",U137)),1,0)</f>
        <v>17</v>
      </c>
      <c r="AH131" s="341"/>
      <c r="AI131" s="175" t="s">
        <v>67</v>
      </c>
      <c r="AJ131" s="253"/>
      <c r="AK131" s="248"/>
      <c r="AM131" s="320"/>
      <c r="AN131" s="321"/>
      <c r="AO131" s="321"/>
      <c r="AP131" s="321"/>
      <c r="AQ131" s="322"/>
      <c r="AR131" s="181"/>
      <c r="AS131" s="247" t="s">
        <v>53</v>
      </c>
      <c r="AT131" s="113" t="str">
        <f ca="1">""&amp;VLOOKUP(3+10*AM128,INDIRECT($BD$4),2,0)</f>
        <v>6</v>
      </c>
      <c r="AU131" s="157"/>
      <c r="AX131" s="158"/>
      <c r="AY131" s="250" t="s">
        <v>71</v>
      </c>
      <c r="AZ131" s="341" t="str">
        <f>""&amp;IF(ISNUMBER(FIND("A",AN134)),4,0)+IF(ISNUMBER(FIND("K",AN134)),3,0)+IF(ISNUMBER(FIND("Q",AN134)),2,0)+IF(ISNUMBER(FIND("J",AN134)),1,0)+IF(ISNUMBER(FIND("A",AN135)),4,0)+IF(ISNUMBER(FIND("K",AN135)),3,0)+IF(ISNUMBER(FIND("Q",AN135)),2,0)+IF(ISNUMBER(FIND("J",AN135)),1,0)+IF(ISNUMBER(FIND("A",AN136)),4,0)+IF(ISNUMBER(FIND("K",AN136)),3,0)+IF(ISNUMBER(FIND("Q",AN136)),2,0)+IF(ISNUMBER(FIND("J",AN136)),1,0)+IF(ISNUMBER(FIND("A",AN137)),4,0)+IF(ISNUMBER(FIND("K",AN137)),3,0)+IF(ISNUMBER(FIND("Q",AN137)),2,0)+IF(ISNUMBER(FIND("J",AN137)),1,0)</f>
        <v>9</v>
      </c>
      <c r="BA131" s="341"/>
      <c r="BB131" s="175" t="s">
        <v>67</v>
      </c>
      <c r="BC131" s="253"/>
      <c r="BD131" s="248"/>
    </row>
    <row r="132" spans="1:56" s="155" customFormat="1" ht="10.5" customHeight="1">
      <c r="A132" s="180"/>
      <c r="B132" s="181"/>
      <c r="C132" s="181"/>
      <c r="D132" s="181"/>
      <c r="E132" s="181"/>
      <c r="F132" s="181"/>
      <c r="G132" s="247" t="s">
        <v>17</v>
      </c>
      <c r="H132" s="113" t="str">
        <f ca="1">""&amp;VLOOKUP(4+10*A128,INDIRECT($BD$4),2,0)</f>
        <v>A87</v>
      </c>
      <c r="I132" s="157"/>
      <c r="L132" s="158"/>
      <c r="R132" s="160"/>
      <c r="T132" s="180"/>
      <c r="U132" s="181"/>
      <c r="V132" s="181"/>
      <c r="W132" s="181"/>
      <c r="X132" s="181"/>
      <c r="Y132" s="181"/>
      <c r="Z132" s="247" t="s">
        <v>17</v>
      </c>
      <c r="AA132" s="113" t="str">
        <f ca="1">""&amp;VLOOKUP(4+10*T128,INDIRECT($BD$4),2,0)</f>
        <v>KQJ85</v>
      </c>
      <c r="AB132" s="157"/>
      <c r="AE132" s="158"/>
      <c r="AK132" s="160"/>
      <c r="AM132" s="180"/>
      <c r="AN132" s="181"/>
      <c r="AO132" s="181"/>
      <c r="AP132" s="181"/>
      <c r="AQ132" s="181"/>
      <c r="AR132" s="181"/>
      <c r="AS132" s="247" t="s">
        <v>17</v>
      </c>
      <c r="AT132" s="113" t="str">
        <f ca="1">""&amp;VLOOKUP(4+10*AM128,INDIRECT($BD$4),2,0)</f>
        <v>AK10987</v>
      </c>
      <c r="AU132" s="157"/>
      <c r="AX132" s="158"/>
      <c r="BD132" s="160"/>
    </row>
    <row r="133" spans="1:56" s="155" customFormat="1" ht="10.5" customHeight="1">
      <c r="A133" s="159"/>
      <c r="I133" s="161"/>
      <c r="J133" s="157"/>
      <c r="K133" s="157"/>
      <c r="L133" s="158"/>
      <c r="R133" s="160"/>
      <c r="T133" s="159"/>
      <c r="AB133" s="161"/>
      <c r="AC133" s="157"/>
      <c r="AD133" s="157"/>
      <c r="AE133" s="158"/>
      <c r="AK133" s="160"/>
      <c r="AM133" s="159"/>
      <c r="AU133" s="161"/>
      <c r="AV133" s="157"/>
      <c r="AW133" s="157"/>
      <c r="AX133" s="158"/>
      <c r="BD133" s="160"/>
    </row>
    <row r="134" spans="1:56" s="155" customFormat="1" ht="10.5" customHeight="1">
      <c r="A134" s="252" t="s">
        <v>52</v>
      </c>
      <c r="B134" s="113" t="str">
        <f ca="1">""&amp;VLOOKUP(1+10*A128,INDIRECT($BD$4),5,0)</f>
        <v>A1083</v>
      </c>
      <c r="C134" s="114"/>
      <c r="F134" s="113"/>
      <c r="H134" s="231"/>
      <c r="I134" s="336" t="s">
        <v>20</v>
      </c>
      <c r="J134" s="232"/>
      <c r="K134" s="233"/>
      <c r="L134" s="251" t="s">
        <v>52</v>
      </c>
      <c r="M134" s="113" t="str">
        <f ca="1">""&amp;VLOOKUP(1+10*A128,INDIRECT($BD$4),3,0)</f>
        <v>K2</v>
      </c>
      <c r="O134" s="114"/>
      <c r="P134" s="162"/>
      <c r="Q134" s="162"/>
      <c r="R134" s="163"/>
      <c r="T134" s="252" t="s">
        <v>52</v>
      </c>
      <c r="U134" s="113" t="str">
        <f ca="1">""&amp;VLOOKUP(1+10*T128,INDIRECT($BD$4),5,0)</f>
        <v>QJ</v>
      </c>
      <c r="V134" s="114"/>
      <c r="Y134" s="113"/>
      <c r="AA134" s="231"/>
      <c r="AB134" s="336" t="s">
        <v>20</v>
      </c>
      <c r="AC134" s="232"/>
      <c r="AD134" s="233"/>
      <c r="AE134" s="251" t="s">
        <v>52</v>
      </c>
      <c r="AF134" s="113" t="str">
        <f ca="1">""&amp;VLOOKUP(1+10*T128,INDIRECT($BD$4),3,0)</f>
        <v>A103</v>
      </c>
      <c r="AH134" s="114"/>
      <c r="AI134" s="162"/>
      <c r="AJ134" s="162"/>
      <c r="AK134" s="163"/>
      <c r="AM134" s="252" t="s">
        <v>52</v>
      </c>
      <c r="AN134" s="113" t="str">
        <f ca="1">""&amp;VLOOKUP(1+10*AM128,INDIRECT($BD$4),5,0)</f>
        <v>Q84</v>
      </c>
      <c r="AO134" s="114"/>
      <c r="AR134" s="113"/>
      <c r="AT134" s="231"/>
      <c r="AU134" s="336" t="s">
        <v>20</v>
      </c>
      <c r="AV134" s="232"/>
      <c r="AW134" s="233"/>
      <c r="AX134" s="251" t="s">
        <v>52</v>
      </c>
      <c r="AY134" s="113" t="str">
        <f ca="1">""&amp;VLOOKUP(1+10*AM128,INDIRECT($BD$4),3,0)</f>
        <v>J10762</v>
      </c>
      <c r="BA134" s="114"/>
      <c r="BB134" s="162"/>
      <c r="BC134" s="162"/>
      <c r="BD134" s="163"/>
    </row>
    <row r="135" spans="1:56" s="155" customFormat="1" ht="10.5" customHeight="1">
      <c r="A135" s="252" t="s">
        <v>15</v>
      </c>
      <c r="B135" s="113" t="str">
        <f ca="1">""&amp;VLOOKUP(2+10*A128,INDIRECT($BD$4),5,0)</f>
        <v>A94</v>
      </c>
      <c r="C135" s="114"/>
      <c r="F135" s="113"/>
      <c r="H135" s="335" t="s">
        <v>23</v>
      </c>
      <c r="I135" s="337"/>
      <c r="J135" s="338" t="s">
        <v>22</v>
      </c>
      <c r="L135" s="251" t="s">
        <v>15</v>
      </c>
      <c r="M135" s="113" t="str">
        <f ca="1">""&amp;VLOOKUP(2+10*A128,INDIRECT($BD$4),3,0)</f>
        <v>KQJ105</v>
      </c>
      <c r="O135" s="114"/>
      <c r="P135" s="162"/>
      <c r="Q135" s="162"/>
      <c r="R135" s="163"/>
      <c r="T135" s="252" t="s">
        <v>15</v>
      </c>
      <c r="U135" s="113" t="str">
        <f ca="1">""&amp;VLOOKUP(2+10*T128,INDIRECT($BD$4),5,0)</f>
        <v>A76</v>
      </c>
      <c r="V135" s="114"/>
      <c r="Y135" s="113"/>
      <c r="AA135" s="335" t="s">
        <v>23</v>
      </c>
      <c r="AB135" s="337"/>
      <c r="AC135" s="338" t="s">
        <v>22</v>
      </c>
      <c r="AE135" s="251" t="s">
        <v>15</v>
      </c>
      <c r="AF135" s="113" t="str">
        <f ca="1">""&amp;VLOOKUP(2+10*T128,INDIRECT($BD$4),3,0)</f>
        <v>QJ852</v>
      </c>
      <c r="AH135" s="114"/>
      <c r="AI135" s="162"/>
      <c r="AJ135" s="162"/>
      <c r="AK135" s="163"/>
      <c r="AM135" s="252" t="s">
        <v>15</v>
      </c>
      <c r="AN135" s="113" t="str">
        <f ca="1">""&amp;VLOOKUP(2+10*AM128,INDIRECT($BD$4),5,0)</f>
        <v>Q94</v>
      </c>
      <c r="AO135" s="114"/>
      <c r="AR135" s="113"/>
      <c r="AT135" s="335" t="s">
        <v>23</v>
      </c>
      <c r="AU135" s="337"/>
      <c r="AV135" s="338" t="s">
        <v>22</v>
      </c>
      <c r="AX135" s="251" t="s">
        <v>15</v>
      </c>
      <c r="AY135" s="113" t="str">
        <f ca="1">""&amp;VLOOKUP(2+10*AM128,INDIRECT($BD$4),3,0)</f>
        <v>J82</v>
      </c>
      <c r="BA135" s="114"/>
      <c r="BB135" s="162"/>
      <c r="BC135" s="162"/>
      <c r="BD135" s="163"/>
    </row>
    <row r="136" spans="1:56" s="155" customFormat="1" ht="10.5" customHeight="1">
      <c r="A136" s="252" t="s">
        <v>53</v>
      </c>
      <c r="B136" s="113" t="str">
        <f ca="1">""&amp;VLOOKUP(3+10*A128,INDIRECT($BD$4),5,0)</f>
        <v>A8</v>
      </c>
      <c r="C136" s="114"/>
      <c r="F136" s="113"/>
      <c r="H136" s="335"/>
      <c r="I136" s="339" t="s">
        <v>21</v>
      </c>
      <c r="J136" s="338"/>
      <c r="L136" s="251" t="s">
        <v>53</v>
      </c>
      <c r="M136" s="113" t="str">
        <f ca="1">""&amp;VLOOKUP(3+10*A128,INDIRECT($BD$4),3,0)</f>
        <v>102</v>
      </c>
      <c r="O136" s="114"/>
      <c r="P136" s="162"/>
      <c r="Q136" s="162"/>
      <c r="R136" s="163"/>
      <c r="T136" s="252" t="s">
        <v>53</v>
      </c>
      <c r="U136" s="113" t="str">
        <f ca="1">""&amp;VLOOKUP(3+10*T128,INDIRECT($BD$4),5,0)</f>
        <v>AQ76</v>
      </c>
      <c r="V136" s="114"/>
      <c r="Y136" s="113"/>
      <c r="AA136" s="335"/>
      <c r="AB136" s="339" t="s">
        <v>21</v>
      </c>
      <c r="AC136" s="338"/>
      <c r="AE136" s="251" t="s">
        <v>53</v>
      </c>
      <c r="AF136" s="113" t="str">
        <f ca="1">""&amp;VLOOKUP(3+10*T128,INDIRECT($BD$4),3,0)</f>
        <v>985</v>
      </c>
      <c r="AH136" s="114"/>
      <c r="AI136" s="162"/>
      <c r="AJ136" s="162"/>
      <c r="AK136" s="163"/>
      <c r="AM136" s="252" t="s">
        <v>53</v>
      </c>
      <c r="AN136" s="113" t="str">
        <f ca="1">""&amp;VLOOKUP(3+10*AM128,INDIRECT($BD$4),5,0)</f>
        <v>K1073</v>
      </c>
      <c r="AO136" s="114"/>
      <c r="AR136" s="113"/>
      <c r="AT136" s="335"/>
      <c r="AU136" s="339" t="s">
        <v>21</v>
      </c>
      <c r="AV136" s="338"/>
      <c r="AX136" s="251" t="s">
        <v>53</v>
      </c>
      <c r="AY136" s="113" t="str">
        <f ca="1">""&amp;VLOOKUP(3+10*AM128,INDIRECT($BD$4),3,0)</f>
        <v>A5</v>
      </c>
      <c r="BA136" s="114"/>
      <c r="BB136" s="162"/>
      <c r="BC136" s="162"/>
      <c r="BD136" s="163"/>
    </row>
    <row r="137" spans="1:56" s="155" customFormat="1" ht="10.5" customHeight="1">
      <c r="A137" s="252" t="s">
        <v>17</v>
      </c>
      <c r="B137" s="113" t="str">
        <f ca="1">""&amp;VLOOKUP(4+10*A128,INDIRECT($BD$4),5,0)</f>
        <v>K1095</v>
      </c>
      <c r="C137" s="114"/>
      <c r="F137" s="113"/>
      <c r="H137" s="234"/>
      <c r="I137" s="340"/>
      <c r="J137" s="235"/>
      <c r="K137" s="233"/>
      <c r="L137" s="251" t="s">
        <v>17</v>
      </c>
      <c r="M137" s="113" t="str">
        <f ca="1">""&amp;VLOOKUP(4+10*A128,INDIRECT($BD$4),3,0)</f>
        <v>J643</v>
      </c>
      <c r="O137" s="114"/>
      <c r="P137" s="162"/>
      <c r="Q137" s="162"/>
      <c r="R137" s="163"/>
      <c r="T137" s="252" t="s">
        <v>17</v>
      </c>
      <c r="U137" s="113" t="str">
        <f ca="1">""&amp;VLOOKUP(4+10*T128,INDIRECT($BD$4),5,0)</f>
        <v>A974</v>
      </c>
      <c r="V137" s="114"/>
      <c r="Y137" s="113"/>
      <c r="AA137" s="234"/>
      <c r="AB137" s="340"/>
      <c r="AC137" s="235"/>
      <c r="AD137" s="233"/>
      <c r="AE137" s="251" t="s">
        <v>17</v>
      </c>
      <c r="AF137" s="113" t="str">
        <f ca="1">""&amp;VLOOKUP(4+10*T128,INDIRECT($BD$4),3,0)</f>
        <v>32</v>
      </c>
      <c r="AH137" s="114"/>
      <c r="AI137" s="162"/>
      <c r="AJ137" s="162"/>
      <c r="AK137" s="163"/>
      <c r="AM137" s="252" t="s">
        <v>17</v>
      </c>
      <c r="AN137" s="113" t="str">
        <f ca="1">""&amp;VLOOKUP(4+10*AM128,INDIRECT($BD$4),5,0)</f>
        <v>Q65</v>
      </c>
      <c r="AO137" s="114"/>
      <c r="AR137" s="113"/>
      <c r="AT137" s="234"/>
      <c r="AU137" s="340"/>
      <c r="AV137" s="235"/>
      <c r="AW137" s="233"/>
      <c r="AX137" s="251" t="s">
        <v>17</v>
      </c>
      <c r="AY137" s="113" t="str">
        <f ca="1">""&amp;VLOOKUP(4+10*AM128,INDIRECT($BD$4),3,0)</f>
        <v>J43</v>
      </c>
      <c r="BA137" s="114"/>
      <c r="BB137" s="162"/>
      <c r="BC137" s="162"/>
      <c r="BD137" s="163"/>
    </row>
    <row r="138" spans="1:56" s="155" customFormat="1" ht="10.5" customHeight="1">
      <c r="A138" s="164"/>
      <c r="B138" s="162"/>
      <c r="C138" s="162"/>
      <c r="D138" s="162"/>
      <c r="E138" s="162"/>
      <c r="F138" s="162"/>
      <c r="G138" s="162"/>
      <c r="H138" s="162"/>
      <c r="I138" s="158"/>
      <c r="L138" s="161"/>
      <c r="M138" s="162"/>
      <c r="N138" s="162"/>
      <c r="O138" s="162"/>
      <c r="P138" s="162"/>
      <c r="Q138" s="162"/>
      <c r="R138" s="163"/>
      <c r="T138" s="164"/>
      <c r="U138" s="162"/>
      <c r="V138" s="162"/>
      <c r="W138" s="162"/>
      <c r="X138" s="162"/>
      <c r="Y138" s="162"/>
      <c r="Z138" s="162"/>
      <c r="AA138" s="162"/>
      <c r="AB138" s="158"/>
      <c r="AE138" s="161"/>
      <c r="AF138" s="162"/>
      <c r="AG138" s="162"/>
      <c r="AH138" s="162"/>
      <c r="AI138" s="162"/>
      <c r="AJ138" s="162"/>
      <c r="AK138" s="163"/>
      <c r="AM138" s="164"/>
      <c r="AN138" s="162"/>
      <c r="AO138" s="162"/>
      <c r="AP138" s="162"/>
      <c r="AQ138" s="162"/>
      <c r="AR138" s="162"/>
      <c r="AS138" s="162"/>
      <c r="AT138" s="162"/>
      <c r="AU138" s="158"/>
      <c r="AX138" s="161"/>
      <c r="AY138" s="162"/>
      <c r="AZ138" s="162"/>
      <c r="BA138" s="162"/>
      <c r="BB138" s="162"/>
      <c r="BC138" s="162"/>
      <c r="BD138" s="163"/>
    </row>
    <row r="139" spans="1:56" s="155" customFormat="1" ht="10.5" customHeight="1">
      <c r="A139" s="159"/>
      <c r="G139" s="251" t="s">
        <v>52</v>
      </c>
      <c r="H139" s="113" t="str">
        <f ca="1">""&amp;VLOOKUP(1+10*A128,INDIRECT($BD$4),4,0)</f>
        <v>J7654</v>
      </c>
      <c r="L139" s="158"/>
      <c r="M139" s="165"/>
      <c r="N139" s="166" t="s">
        <v>20</v>
      </c>
      <c r="O139" s="167" t="s">
        <v>52</v>
      </c>
      <c r="P139" s="167" t="s">
        <v>15</v>
      </c>
      <c r="Q139" s="167" t="s">
        <v>53</v>
      </c>
      <c r="R139" s="168" t="s">
        <v>17</v>
      </c>
      <c r="T139" s="159"/>
      <c r="Z139" s="251" t="s">
        <v>52</v>
      </c>
      <c r="AA139" s="113" t="str">
        <f ca="1">""&amp;VLOOKUP(1+10*T128,INDIRECT($BD$4),4,0)</f>
        <v>K98752</v>
      </c>
      <c r="AE139" s="158"/>
      <c r="AF139" s="165"/>
      <c r="AG139" s="166" t="s">
        <v>20</v>
      </c>
      <c r="AH139" s="167" t="s">
        <v>52</v>
      </c>
      <c r="AI139" s="167" t="s">
        <v>15</v>
      </c>
      <c r="AJ139" s="167" t="s">
        <v>53</v>
      </c>
      <c r="AK139" s="168" t="s">
        <v>17</v>
      </c>
      <c r="AM139" s="159"/>
      <c r="AS139" s="251" t="s">
        <v>52</v>
      </c>
      <c r="AT139" s="113" t="str">
        <f ca="1">""&amp;VLOOKUP(1+10*AM128,INDIRECT($BD$4),4,0)</f>
        <v>A5</v>
      </c>
      <c r="AX139" s="158"/>
      <c r="AY139" s="165"/>
      <c r="AZ139" s="166" t="s">
        <v>20</v>
      </c>
      <c r="BA139" s="167" t="s">
        <v>52</v>
      </c>
      <c r="BB139" s="167" t="s">
        <v>15</v>
      </c>
      <c r="BC139" s="167" t="s">
        <v>53</v>
      </c>
      <c r="BD139" s="168" t="s">
        <v>17</v>
      </c>
    </row>
    <row r="140" spans="1:56" s="155" customFormat="1" ht="10.5" customHeight="1">
      <c r="A140" s="159"/>
      <c r="G140" s="251" t="s">
        <v>15</v>
      </c>
      <c r="H140" s="113" t="str">
        <f ca="1">""&amp;VLOOKUP(2+10*A128,INDIRECT($BD$4),4,0)</f>
        <v>763</v>
      </c>
      <c r="L140" s="158"/>
      <c r="M140" s="249" t="s">
        <v>20</v>
      </c>
      <c r="N140" s="171" t="str">
        <f ca="1">CHOOSE(FIND(MID(VLOOKUP(5+10*A128,INDIRECT($BD$4),2,0),1,1),"0123456789ABCD"),"-","-","-","-","-","-","-","1","2","3","4","5","6","7")</f>
        <v>-</v>
      </c>
      <c r="O140" s="171" t="str">
        <f ca="1">CHOOSE(FIND(MID(VLOOKUP(5+10*A128,INDIRECT($BD$4),2,0),2,1),"0123456789ABCD"),"-","-","-","-","-","-","-","1","2","3","4","5","6","7")</f>
        <v>-</v>
      </c>
      <c r="P140" s="171" t="str">
        <f ca="1">CHOOSE(FIND(MID(VLOOKUP(5+10*A128,INDIRECT($BD$4),2,0),3,1),"0123456789ABCD"),"-","-","-","-","-","-","-","1","2","3","4","5","6","7")</f>
        <v>-</v>
      </c>
      <c r="Q140" s="171" t="str">
        <f ca="1">CHOOSE(FIND(MID(VLOOKUP(5+10*A128,INDIRECT($BD$4),2,0),4,1),"0123456789ABCD"),"-","-","-","-","-","-","-","1","2","3","4","5","6","7")</f>
        <v>1</v>
      </c>
      <c r="R140" s="172" t="str">
        <f ca="1">CHOOSE(FIND(MID(VLOOKUP(5+10*A128,INDIRECT($BD$4),2,0),5,1),"0123456789ABCD"),"-","-","-","-","-","-","-","1","2","3","4","5","6","7")</f>
        <v>-</v>
      </c>
      <c r="T140" s="159"/>
      <c r="Z140" s="251" t="s">
        <v>15</v>
      </c>
      <c r="AA140" s="113" t="str">
        <f ca="1">""&amp;VLOOKUP(2+10*T128,INDIRECT($BD$4),4,0)</f>
        <v>94</v>
      </c>
      <c r="AE140" s="158"/>
      <c r="AF140" s="249" t="s">
        <v>20</v>
      </c>
      <c r="AG140" s="171" t="str">
        <f ca="1">CHOOSE(FIND(MID(VLOOKUP(5+10*T128,INDIRECT($BD$4),2,0),1,1),"0123456789ABCD"),"-","-","-","-","-","-","-","1","2","3","4","5","6","7")</f>
        <v>-</v>
      </c>
      <c r="AH140" s="171" t="str">
        <f ca="1">CHOOSE(FIND(MID(VLOOKUP(5+10*T128,INDIRECT($BD$4),2,0),2,1),"0123456789ABCD"),"-","-","-","-","-","-","-","1","2","3","4","5","6","7")</f>
        <v>2</v>
      </c>
      <c r="AI140" s="171" t="str">
        <f ca="1">CHOOSE(FIND(MID(VLOOKUP(5+10*T128,INDIRECT($BD$4),2,0),3,1),"0123456789ABCD"),"-","-","-","-","-","-","-","1","2","3","4","5","6","7")</f>
        <v>-</v>
      </c>
      <c r="AJ140" s="171" t="str">
        <f ca="1">CHOOSE(FIND(MID(VLOOKUP(5+10*T128,INDIRECT($BD$4),2,0),4,1),"0123456789ABCD"),"-","-","-","-","-","-","-","1","2","3","4","5","6","7")</f>
        <v>-</v>
      </c>
      <c r="AK140" s="172" t="str">
        <f ca="1">CHOOSE(FIND(MID(VLOOKUP(5+10*T128,INDIRECT($BD$4),2,0),5,1),"0123456789ABCD"),"-","-","-","-","-","-","-","1","2","3","4","5","6","7")</f>
        <v>1</v>
      </c>
      <c r="AM140" s="159"/>
      <c r="AS140" s="251" t="s">
        <v>15</v>
      </c>
      <c r="AT140" s="113" t="str">
        <f ca="1">""&amp;VLOOKUP(2+10*AM128,INDIRECT($BD$4),4,0)</f>
        <v>A1065</v>
      </c>
      <c r="AX140" s="158"/>
      <c r="AY140" s="249" t="s">
        <v>20</v>
      </c>
      <c r="AZ140" s="171" t="str">
        <f ca="1">CHOOSE(FIND(MID(VLOOKUP(5+10*AM128,INDIRECT($BD$4),2,0),1,1),"0123456789ABCD"),"-","-","-","-","-","-","-","1","2","3","4","5","6","7")</f>
        <v>3</v>
      </c>
      <c r="BA140" s="171" t="str">
        <f ca="1">CHOOSE(FIND(MID(VLOOKUP(5+10*AM128,INDIRECT($BD$4),2,0),2,1),"0123456789ABCD"),"-","-","-","-","-","-","-","1","2","3","4","5","6","7")</f>
        <v>2</v>
      </c>
      <c r="BB140" s="171" t="str">
        <f ca="1">CHOOSE(FIND(MID(VLOOKUP(5+10*AM128,INDIRECT($BD$4),2,0),3,1),"0123456789ABCD"),"-","-","-","-","-","-","-","1","2","3","4","5","6","7")</f>
        <v>4</v>
      </c>
      <c r="BC140" s="171" t="str">
        <f ca="1">CHOOSE(FIND(MID(VLOOKUP(5+10*AM128,INDIRECT($BD$4),2,0),4,1),"0123456789ABCD"),"-","-","-","-","-","-","-","1","2","3","4","5","6","7")</f>
        <v>3</v>
      </c>
      <c r="BD140" s="172" t="str">
        <f ca="1">CHOOSE(FIND(MID(VLOOKUP(5+10*AM128,INDIRECT($BD$4),2,0),5,1),"0123456789ABCD"),"-","-","-","-","-","-","-","1","2","3","4","5","6","7")</f>
        <v>4</v>
      </c>
    </row>
    <row r="141" spans="1:56" s="155" customFormat="1" ht="10.5" customHeight="1">
      <c r="A141" s="169" t="s">
        <v>56</v>
      </c>
      <c r="G141" s="251" t="s">
        <v>53</v>
      </c>
      <c r="H141" s="113" t="str">
        <f ca="1">""&amp;VLOOKUP(3+10*A128,INDIRECT($BD$4),4,0)</f>
        <v>953</v>
      </c>
      <c r="L141" s="158"/>
      <c r="M141" s="249" t="s">
        <v>21</v>
      </c>
      <c r="N141" s="171" t="str">
        <f ca="1">CHOOSE(FIND(MID(VLOOKUP(5+10*A128,INDIRECT($BD$4),4,0),1,1),"0123456789ABCD"),"-","-","-","-","-","-","-","1","2","3","4","5","6","7")</f>
        <v>-</v>
      </c>
      <c r="O141" s="171" t="str">
        <f ca="1">CHOOSE(FIND(MID(VLOOKUP(5+10*A128,INDIRECT($BD$4),4,0),2,1),"0123456789ABCD"),"-","-","-","-","-","-","-","1","2","3","4","5","6","7")</f>
        <v>-</v>
      </c>
      <c r="P141" s="171" t="str">
        <f ca="1">CHOOSE(FIND(MID(VLOOKUP(5+10*A128,INDIRECT($BD$4),4,0),3,1),"0123456789ABCD"),"-","-","-","-","-","-","-","1","2","3","4","5","6","7")</f>
        <v>-</v>
      </c>
      <c r="Q141" s="171" t="str">
        <f ca="1">CHOOSE(FIND(MID(VLOOKUP(5+10*A128,INDIRECT($BD$4),4,0),4,1),"0123456789ABCD"),"-","-","-","-","-","-","-","1","2","3","4","5","6","7")</f>
        <v>1</v>
      </c>
      <c r="R141" s="172" t="str">
        <f ca="1">CHOOSE(FIND(MID(VLOOKUP(5+10*A128,INDIRECT($BD$4),4,0),5,1),"0123456789ABCD"),"-","-","-","-","-","-","-","1","2","3","4","5","6","7")</f>
        <v>-</v>
      </c>
      <c r="T141" s="169" t="s">
        <v>56</v>
      </c>
      <c r="Z141" s="251" t="s">
        <v>53</v>
      </c>
      <c r="AA141" s="113" t="str">
        <f ca="1">""&amp;VLOOKUP(3+10*T128,INDIRECT($BD$4),4,0)</f>
        <v>J43</v>
      </c>
      <c r="AE141" s="158"/>
      <c r="AF141" s="249" t="s">
        <v>21</v>
      </c>
      <c r="AG141" s="171" t="str">
        <f ca="1">CHOOSE(FIND(MID(VLOOKUP(5+10*T128,INDIRECT($BD$4),4,0),1,1),"0123456789ABCD"),"-","-","-","-","-","-","-","1","2","3","4","5","6","7")</f>
        <v>-</v>
      </c>
      <c r="AH141" s="171" t="str">
        <f ca="1">CHOOSE(FIND(MID(VLOOKUP(5+10*T128,INDIRECT($BD$4),4,0),2,1),"0123456789ABCD"),"-","-","-","-","-","-","-","1","2","3","4","5","6","7")</f>
        <v>2</v>
      </c>
      <c r="AI141" s="171" t="str">
        <f ca="1">CHOOSE(FIND(MID(VLOOKUP(5+10*T128,INDIRECT($BD$4),4,0),3,1),"0123456789ABCD"),"-","-","-","-","-","-","-","1","2","3","4","5","6","7")</f>
        <v>-</v>
      </c>
      <c r="AJ141" s="171" t="str">
        <f ca="1">CHOOSE(FIND(MID(VLOOKUP(5+10*T128,INDIRECT($BD$4),4,0),4,1),"0123456789ABCD"),"-","-","-","-","-","-","-","1","2","3","4","5","6","7")</f>
        <v>-</v>
      </c>
      <c r="AK141" s="172" t="str">
        <f ca="1">CHOOSE(FIND(MID(VLOOKUP(5+10*T128,INDIRECT($BD$4),4,0),5,1),"0123456789ABCD"),"-","-","-","-","-","-","-","1","2","3","4","5","6","7")</f>
        <v>1</v>
      </c>
      <c r="AM141" s="169" t="s">
        <v>56</v>
      </c>
      <c r="AS141" s="251" t="s">
        <v>53</v>
      </c>
      <c r="AT141" s="113" t="str">
        <f ca="1">""&amp;VLOOKUP(3+10*AM128,INDIRECT($BD$4),4,0)</f>
        <v>QJ9842</v>
      </c>
      <c r="AX141" s="158"/>
      <c r="AY141" s="249" t="s">
        <v>21</v>
      </c>
      <c r="AZ141" s="171" t="str">
        <f ca="1">CHOOSE(FIND(MID(VLOOKUP(5+10*AM128,INDIRECT($BD$4),4,0),1,1),"0123456789ABCD"),"-","-","-","-","-","-","-","1","2","3","4","5","6","7")</f>
        <v>3</v>
      </c>
      <c r="BA141" s="171" t="str">
        <f ca="1">CHOOSE(FIND(MID(VLOOKUP(5+10*AM128,INDIRECT($BD$4),4,0),2,1),"0123456789ABCD"),"-","-","-","-","-","-","-","1","2","3","4","5","6","7")</f>
        <v>2</v>
      </c>
      <c r="BB141" s="171" t="str">
        <f ca="1">CHOOSE(FIND(MID(VLOOKUP(5+10*AM128,INDIRECT($BD$4),4,0),3,1),"0123456789ABCD"),"-","-","-","-","-","-","-","1","2","3","4","5","6","7")</f>
        <v>4</v>
      </c>
      <c r="BC141" s="171" t="str">
        <f ca="1">CHOOSE(FIND(MID(VLOOKUP(5+10*AM128,INDIRECT($BD$4),4,0),4,1),"0123456789ABCD"),"-","-","-","-","-","-","-","1","2","3","4","5","6","7")</f>
        <v>4</v>
      </c>
      <c r="BD141" s="172" t="str">
        <f ca="1">CHOOSE(FIND(MID(VLOOKUP(5+10*AM128,INDIRECT($BD$4),4,0),5,1),"0123456789ABCD"),"-","-","-","-","-","-","-","1","2","3","4","5","6","7")</f>
        <v>4</v>
      </c>
    </row>
    <row r="142" spans="1:56" s="155" customFormat="1" ht="10.5" customHeight="1">
      <c r="A142" s="182" t="str">
        <f ca="1">" "&amp;MID(VLOOKUP(6+10*A128,INDIRECT($BD$4),2,0),1,1)&amp;CHOOSE(FIND(MID(VLOOKUP(6+10*A128,INDIRECT($BD$4),2,0),2,1),"SHDCN"),"♠","♥","♦","♣","NT")&amp;IF(VLOOKUP(6+10*A128,INDIRECT($BD$4),3,0)="d","*","")&amp;" "&amp;VLOOKUP(6+10*A128,INDIRECT($BD$4),4,0)&amp;", "&amp;IF(VLOOKUP(6+10*A128,INDIRECT($BD$4),5,0)&gt;0,"+"&amp;VLOOKUP(6+10*A128,INDIRECT($BD$4),5,0),VLOOKUP(6+10*A128,INDIRECT($BD$4),5,0))</f>
        <v> 4♥ E, -650</v>
      </c>
      <c r="G142" s="251" t="s">
        <v>17</v>
      </c>
      <c r="H142" s="113" t="str">
        <f ca="1">""&amp;VLOOKUP(4+10*A128,INDIRECT($BD$4),4,0)</f>
        <v>Q2</v>
      </c>
      <c r="L142" s="158"/>
      <c r="M142" s="249" t="s">
        <v>22</v>
      </c>
      <c r="N142" s="171" t="str">
        <f ca="1">CHOOSE(FIND(MID(VLOOKUP(5+10*A128,INDIRECT($BD$4),3,0),1,1),"0123456789ABCD"),"-","-","-","-","-","-","-","1","2","3","4","5","6","7")</f>
        <v>2</v>
      </c>
      <c r="O142" s="171" t="str">
        <f ca="1">CHOOSE(FIND(MID(VLOOKUP(5+10*A128,INDIRECT($BD$4),3,0),2,1),"0123456789ABCD"),"-","-","-","-","-","-","-","1","2","3","4","5","6","7")</f>
        <v>2</v>
      </c>
      <c r="P142" s="171" t="str">
        <f ca="1">CHOOSE(FIND(MID(VLOOKUP(5+10*A128,INDIRECT($BD$4),3,0),3,1),"0123456789ABCD"),"-","-","-","-","-","-","-","1","2","3","4","5","6","7")</f>
        <v>5</v>
      </c>
      <c r="Q142" s="171" t="str">
        <f ca="1">CHOOSE(FIND(MID(VLOOKUP(5+10*A128,INDIRECT($BD$4),3,0),4,1),"0123456789ABCD"),"-","-","-","-","-","-","-","1","2","3","4","5","6","7")</f>
        <v>-</v>
      </c>
      <c r="R142" s="172" t="str">
        <f ca="1">CHOOSE(FIND(MID(VLOOKUP(5+10*A128,INDIRECT($BD$4),3,0),5,1),"0123456789ABCD"),"-","-","-","-","-","-","-","1","2","3","4","5","6","7")</f>
        <v>5</v>
      </c>
      <c r="T142" s="182" t="str">
        <f ca="1">" "&amp;MID(VLOOKUP(6+10*T128,INDIRECT($BD$4),2,0),1,1)&amp;CHOOSE(FIND(MID(VLOOKUP(6+10*T128,INDIRECT($BD$4),2,0),2,1),"SHDCN"),"♠","♥","♦","♣","NT")&amp;IF(VLOOKUP(6+10*T128,INDIRECT($BD$4),3,0)="d","*","")&amp;" "&amp;VLOOKUP(6+10*T128,INDIRECT($BD$4),4,0)&amp;", "&amp;IF(VLOOKUP(6+10*T128,INDIRECT($BD$4),5,0)&gt;0,"+"&amp;VLOOKUP(6+10*T128,INDIRECT($BD$4),5,0),VLOOKUP(6+10*T128,INDIRECT($BD$4),5,0))</f>
        <v> 2♠ S, +110</v>
      </c>
      <c r="Z142" s="251" t="s">
        <v>17</v>
      </c>
      <c r="AA142" s="113" t="str">
        <f ca="1">""&amp;VLOOKUP(4+10*T128,INDIRECT($BD$4),4,0)</f>
        <v>106</v>
      </c>
      <c r="AE142" s="158"/>
      <c r="AF142" s="249" t="s">
        <v>22</v>
      </c>
      <c r="AG142" s="171" t="str">
        <f ca="1">CHOOSE(FIND(MID(VLOOKUP(5+10*T128,INDIRECT($BD$4),3,0),1,1),"0123456789ABCD"),"-","-","-","-","-","-","-","1","2","3","4","5","6","7")</f>
        <v>1</v>
      </c>
      <c r="AH142" s="171" t="str">
        <f ca="1">CHOOSE(FIND(MID(VLOOKUP(5+10*T128,INDIRECT($BD$4),3,0),2,1),"0123456789ABCD"),"-","-","-","-","-","-","-","1","2","3","4","5","6","7")</f>
        <v>-</v>
      </c>
      <c r="AI142" s="171" t="str">
        <f ca="1">CHOOSE(FIND(MID(VLOOKUP(5+10*T128,INDIRECT($BD$4),3,0),3,1),"0123456789ABCD"),"-","-","-","-","-","-","-","1","2","3","4","5","6","7")</f>
        <v>2</v>
      </c>
      <c r="AJ142" s="171" t="str">
        <f ca="1">CHOOSE(FIND(MID(VLOOKUP(5+10*T128,INDIRECT($BD$4),3,0),4,1),"0123456789ABCD"),"-","-","-","-","-","-","-","1","2","3","4","5","6","7")</f>
        <v>1</v>
      </c>
      <c r="AK142" s="172" t="str">
        <f ca="1">CHOOSE(FIND(MID(VLOOKUP(5+10*T128,INDIRECT($BD$4),3,0),5,1),"0123456789ABCD"),"-","-","-","-","-","-","-","1","2","3","4","5","6","7")</f>
        <v>-</v>
      </c>
      <c r="AM142" s="182" t="str">
        <f ca="1">" "&amp;MID(VLOOKUP(6+10*AM128,INDIRECT($BD$4),2,0),1,1)&amp;CHOOSE(FIND(MID(VLOOKUP(6+10*AM128,INDIRECT($BD$4),2,0),2,1),"SHDCN"),"♠","♥","♦","♣","NT")&amp;IF(VLOOKUP(6+10*AM128,INDIRECT($BD$4),3,0)="d","*","")&amp;" "&amp;VLOOKUP(6+10*AM128,INDIRECT($BD$4),4,0)&amp;", "&amp;IF(VLOOKUP(6+10*AM128,INDIRECT($BD$4),5,0)&gt;0,"+"&amp;VLOOKUP(6+10*AM128,INDIRECT($BD$4),5,0),VLOOKUP(6+10*AM128,INDIRECT($BD$4),5,0))</f>
        <v> 4♥ S, +420</v>
      </c>
      <c r="AS142" s="251" t="s">
        <v>17</v>
      </c>
      <c r="AT142" s="113" t="str">
        <f ca="1">""&amp;VLOOKUP(4+10*AM128,INDIRECT($BD$4),4,0)</f>
        <v>2</v>
      </c>
      <c r="AX142" s="158"/>
      <c r="AY142" s="249" t="s">
        <v>22</v>
      </c>
      <c r="AZ142" s="171" t="str">
        <f ca="1">CHOOSE(FIND(MID(VLOOKUP(5+10*AM128,INDIRECT($BD$4),3,0),1,1),"0123456789ABCD"),"-","-","-","-","-","-","-","1","2","3","4","5","6","7")</f>
        <v>-</v>
      </c>
      <c r="BA142" s="171" t="str">
        <f ca="1">CHOOSE(FIND(MID(VLOOKUP(5+10*AM128,INDIRECT($BD$4),3,0),2,1),"0123456789ABCD"),"-","-","-","-","-","-","-","1","2","3","4","5","6","7")</f>
        <v>-</v>
      </c>
      <c r="BB142" s="171" t="str">
        <f ca="1">CHOOSE(FIND(MID(VLOOKUP(5+10*AM128,INDIRECT($BD$4),3,0),3,1),"0123456789ABCD"),"-","-","-","-","-","-","-","1","2","3","4","5","6","7")</f>
        <v>-</v>
      </c>
      <c r="BC142" s="171" t="str">
        <f ca="1">CHOOSE(FIND(MID(VLOOKUP(5+10*AM128,INDIRECT($BD$4),3,0),4,1),"0123456789ABCD"),"-","-","-","-","-","-","-","1","2","3","4","5","6","7")</f>
        <v>-</v>
      </c>
      <c r="BD142" s="172" t="str">
        <f ca="1">CHOOSE(FIND(MID(VLOOKUP(5+10*AM128,INDIRECT($BD$4),3,0),5,1),"0123456789ABCD"),"-","-","-","-","-","-","-","1","2","3","4","5","6","7")</f>
        <v>-</v>
      </c>
    </row>
    <row r="143" spans="1:56" s="155" customFormat="1" ht="10.5" customHeight="1">
      <c r="A143" s="156"/>
      <c r="B143" s="173"/>
      <c r="C143" s="173"/>
      <c r="D143" s="173"/>
      <c r="E143" s="173"/>
      <c r="F143" s="173"/>
      <c r="G143" s="173"/>
      <c r="H143" s="173"/>
      <c r="I143" s="174"/>
      <c r="J143" s="175"/>
      <c r="K143" s="175"/>
      <c r="L143" s="176"/>
      <c r="M143" s="250" t="s">
        <v>23</v>
      </c>
      <c r="N143" s="177" t="str">
        <f ca="1">CHOOSE(FIND(MID(VLOOKUP(5+10*A128,INDIRECT($BD$4),5,0),1,1),"0123456789ABCD"),"-","-","-","-","-","-","-","1","2","3","4","5","6","7")</f>
        <v>2</v>
      </c>
      <c r="O143" s="177" t="str">
        <f ca="1">CHOOSE(FIND(MID(VLOOKUP(5+10*A128,INDIRECT($BD$4),5,0),2,1),"0123456789ABCD"),"-","-","-","-","-","-","-","1","2","3","4","5","6","7")</f>
        <v>2</v>
      </c>
      <c r="P143" s="177" t="str">
        <f ca="1">CHOOSE(FIND(MID(VLOOKUP(5+10*A128,INDIRECT($BD$4),5,0),3,1),"0123456789ABCD"),"-","-","-","-","-","-","-","1","2","3","4","5","6","7")</f>
        <v>5</v>
      </c>
      <c r="Q143" s="177" t="str">
        <f ca="1">CHOOSE(FIND(MID(VLOOKUP(5+10*A128,INDIRECT($BD$4),5,0),4,1),"0123456789ABCD"),"-","-","-","-","-","-","-","1","2","3","4","5","6","7")</f>
        <v>-</v>
      </c>
      <c r="R143" s="178" t="str">
        <f ca="1">CHOOSE(FIND(MID(VLOOKUP(5+10*A128,INDIRECT($BD$4),5,0),5,1),"0123456789ABCD"),"-","-","-","-","-","-","-","1","2","3","4","5","6","7")</f>
        <v>5</v>
      </c>
      <c r="T143" s="156"/>
      <c r="U143" s="173"/>
      <c r="V143" s="173"/>
      <c r="W143" s="173"/>
      <c r="X143" s="173"/>
      <c r="Y143" s="173"/>
      <c r="Z143" s="173"/>
      <c r="AA143" s="173"/>
      <c r="AB143" s="174"/>
      <c r="AC143" s="175"/>
      <c r="AD143" s="175"/>
      <c r="AE143" s="176"/>
      <c r="AF143" s="250" t="s">
        <v>23</v>
      </c>
      <c r="AG143" s="177" t="str">
        <f ca="1">CHOOSE(FIND(MID(VLOOKUP(5+10*T128,INDIRECT($BD$4),5,0),1,1),"0123456789ABCD"),"-","-","-","-","-","-","-","1","2","3","4","5","6","7")</f>
        <v>1</v>
      </c>
      <c r="AH143" s="177" t="str">
        <f ca="1">CHOOSE(FIND(MID(VLOOKUP(5+10*T128,INDIRECT($BD$4),5,0),2,1),"0123456789ABCD"),"-","-","-","-","-","-","-","1","2","3","4","5","6","7")</f>
        <v>-</v>
      </c>
      <c r="AI143" s="177" t="str">
        <f ca="1">CHOOSE(FIND(MID(VLOOKUP(5+10*T128,INDIRECT($BD$4),5,0),3,1),"0123456789ABCD"),"-","-","-","-","-","-","-","1","2","3","4","5","6","7")</f>
        <v>2</v>
      </c>
      <c r="AJ143" s="177" t="str">
        <f ca="1">CHOOSE(FIND(MID(VLOOKUP(5+10*T128,INDIRECT($BD$4),5,0),4,1),"0123456789ABCD"),"-","-","-","-","-","-","-","1","2","3","4","5","6","7")</f>
        <v>1</v>
      </c>
      <c r="AK143" s="178" t="str">
        <f ca="1">CHOOSE(FIND(MID(VLOOKUP(5+10*T128,INDIRECT($BD$4),5,0),5,1),"0123456789ABCD"),"-","-","-","-","-","-","-","1","2","3","4","5","6","7")</f>
        <v>-</v>
      </c>
      <c r="AM143" s="156"/>
      <c r="AN143" s="173"/>
      <c r="AO143" s="173"/>
      <c r="AP143" s="173"/>
      <c r="AQ143" s="173"/>
      <c r="AR143" s="173"/>
      <c r="AS143" s="173"/>
      <c r="AT143" s="173"/>
      <c r="AU143" s="174"/>
      <c r="AV143" s="175"/>
      <c r="AW143" s="175"/>
      <c r="AX143" s="176"/>
      <c r="AY143" s="250" t="s">
        <v>23</v>
      </c>
      <c r="AZ143" s="177" t="str">
        <f ca="1">CHOOSE(FIND(MID(VLOOKUP(5+10*AM128,INDIRECT($BD$4),5,0),1,1),"0123456789ABCD"),"-","-","-","-","-","-","-","1","2","3","4","5","6","7")</f>
        <v>-</v>
      </c>
      <c r="BA143" s="177" t="str">
        <f ca="1">CHOOSE(FIND(MID(VLOOKUP(5+10*AM128,INDIRECT($BD$4),5,0),2,1),"0123456789ABCD"),"-","-","-","-","-","-","-","1","2","3","4","5","6","7")</f>
        <v>-</v>
      </c>
      <c r="BB143" s="177" t="str">
        <f ca="1">CHOOSE(FIND(MID(VLOOKUP(5+10*AM128,INDIRECT($BD$4),5,0),3,1),"0123456789ABCD"),"-","-","-","-","-","-","-","1","2","3","4","5","6","7")</f>
        <v>-</v>
      </c>
      <c r="BC143" s="177" t="str">
        <f ca="1">CHOOSE(FIND(MID(VLOOKUP(5+10*AM128,INDIRECT($BD$4),5,0),4,1),"0123456789ABCD"),"-","-","-","-","-","-","-","1","2","3","4","5","6","7")</f>
        <v>-</v>
      </c>
      <c r="BD143" s="178" t="str">
        <f ca="1">CHOOSE(FIND(MID(VLOOKUP(5+10*AM128,INDIRECT($BD$4),5,0),5,1),"0123456789ABCD"),"-","-","-","-","-","-","-","1","2","3","4","5","6","7")</f>
        <v>-</v>
      </c>
    </row>
    <row r="144" ht="6.75" customHeight="1"/>
    <row r="145" spans="1:56" s="155" customFormat="1" ht="10.5" customHeight="1">
      <c r="A145" s="343">
        <f>1+AM128</f>
        <v>25</v>
      </c>
      <c r="B145" s="344"/>
      <c r="C145" s="344"/>
      <c r="D145" s="344"/>
      <c r="E145" s="345"/>
      <c r="F145" s="238"/>
      <c r="G145" s="238"/>
      <c r="H145" s="238"/>
      <c r="I145" s="152"/>
      <c r="J145" s="152"/>
      <c r="K145" s="152"/>
      <c r="L145" s="153"/>
      <c r="M145" s="254" t="s">
        <v>68</v>
      </c>
      <c r="N145" s="342" t="str">
        <f>""&amp;IF(ISNUMBER(FIND("A",H146)),4,0)+IF(ISNUMBER(FIND("K",H146)),3,0)+IF(ISNUMBER(FIND("Q",H146)),2,0)+IF(ISNUMBER(FIND("J",H146)),1,0)+IF(ISNUMBER(FIND("A",H147)),4,0)+IF(ISNUMBER(FIND("K",H147)),3,0)+IF(ISNUMBER(FIND("Q",H147)),2,0)+IF(ISNUMBER(FIND("J",H147)),1,0)+IF(ISNUMBER(FIND("A",H148)),4,0)+IF(ISNUMBER(FIND("K",H148)),3,0)+IF(ISNUMBER(FIND("Q",H148)),2,0)+IF(ISNUMBER(FIND("J",H148)),1,0)+IF(ISNUMBER(FIND("A",H149)),4,0)+IF(ISNUMBER(FIND("K",H149)),3,0)+IF(ISNUMBER(FIND("Q",H149)),2,0)+IF(ISNUMBER(FIND("J",H149)),1,0)</f>
        <v>10</v>
      </c>
      <c r="O145" s="342"/>
      <c r="P145" s="255" t="s">
        <v>67</v>
      </c>
      <c r="Q145" s="152"/>
      <c r="R145" s="154"/>
      <c r="T145" s="343">
        <f>1+A145</f>
        <v>26</v>
      </c>
      <c r="U145" s="344"/>
      <c r="V145" s="344"/>
      <c r="W145" s="344"/>
      <c r="X145" s="345"/>
      <c r="Y145" s="238"/>
      <c r="Z145" s="238"/>
      <c r="AA145" s="238"/>
      <c r="AB145" s="152"/>
      <c r="AC145" s="152"/>
      <c r="AD145" s="152"/>
      <c r="AE145" s="153"/>
      <c r="AF145" s="254" t="s">
        <v>68</v>
      </c>
      <c r="AG145" s="342" t="str">
        <f>""&amp;IF(ISNUMBER(FIND("A",AA146)),4,0)+IF(ISNUMBER(FIND("K",AA146)),3,0)+IF(ISNUMBER(FIND("Q",AA146)),2,0)+IF(ISNUMBER(FIND("J",AA146)),1,0)+IF(ISNUMBER(FIND("A",AA147)),4,0)+IF(ISNUMBER(FIND("K",AA147)),3,0)+IF(ISNUMBER(FIND("Q",AA147)),2,0)+IF(ISNUMBER(FIND("J",AA147)),1,0)+IF(ISNUMBER(FIND("A",AA148)),4,0)+IF(ISNUMBER(FIND("K",AA148)),3,0)+IF(ISNUMBER(FIND("Q",AA148)),2,0)+IF(ISNUMBER(FIND("J",AA148)),1,0)+IF(ISNUMBER(FIND("A",AA149)),4,0)+IF(ISNUMBER(FIND("K",AA149)),3,0)+IF(ISNUMBER(FIND("Q",AA149)),2,0)+IF(ISNUMBER(FIND("J",AA149)),1,0)</f>
        <v>15</v>
      </c>
      <c r="AH145" s="342"/>
      <c r="AI145" s="255" t="s">
        <v>67</v>
      </c>
      <c r="AJ145" s="152"/>
      <c r="AK145" s="154"/>
      <c r="AM145" s="343">
        <f>1+T145</f>
        <v>27</v>
      </c>
      <c r="AN145" s="344"/>
      <c r="AO145" s="344"/>
      <c r="AP145" s="344"/>
      <c r="AQ145" s="345"/>
      <c r="AR145" s="238"/>
      <c r="AS145" s="238"/>
      <c r="AT145" s="238"/>
      <c r="AU145" s="152"/>
      <c r="AV145" s="152"/>
      <c r="AW145" s="152"/>
      <c r="AX145" s="153"/>
      <c r="AY145" s="254" t="s">
        <v>68</v>
      </c>
      <c r="AZ145" s="342" t="str">
        <f>""&amp;IF(ISNUMBER(FIND("A",AT146)),4,0)+IF(ISNUMBER(FIND("K",AT146)),3,0)+IF(ISNUMBER(FIND("Q",AT146)),2,0)+IF(ISNUMBER(FIND("J",AT146)),1,0)+IF(ISNUMBER(FIND("A",AT147)),4,0)+IF(ISNUMBER(FIND("K",AT147)),3,0)+IF(ISNUMBER(FIND("Q",AT147)),2,0)+IF(ISNUMBER(FIND("J",AT147)),1,0)+IF(ISNUMBER(FIND("A",AT148)),4,0)+IF(ISNUMBER(FIND("K",AT148)),3,0)+IF(ISNUMBER(FIND("Q",AT148)),2,0)+IF(ISNUMBER(FIND("J",AT148)),1,0)+IF(ISNUMBER(FIND("A",AT149)),4,0)+IF(ISNUMBER(FIND("K",AT149)),3,0)+IF(ISNUMBER(FIND("Q",AT149)),2,0)+IF(ISNUMBER(FIND("J",AT149)),1,0)</f>
        <v>11</v>
      </c>
      <c r="BA145" s="342"/>
      <c r="BB145" s="255" t="s">
        <v>67</v>
      </c>
      <c r="BC145" s="152"/>
      <c r="BD145" s="154"/>
    </row>
    <row r="146" spans="1:56" s="155" customFormat="1" ht="10.5" customHeight="1">
      <c r="A146" s="346"/>
      <c r="B146" s="347"/>
      <c r="C146" s="347"/>
      <c r="D146" s="347"/>
      <c r="E146" s="348"/>
      <c r="F146" s="239"/>
      <c r="G146" s="247" t="s">
        <v>52</v>
      </c>
      <c r="H146" s="113" t="str">
        <f ca="1">""&amp;VLOOKUP(1+10*A145,INDIRECT($BD$4),2,0)</f>
        <v>Q107</v>
      </c>
      <c r="I146" s="157"/>
      <c r="L146" s="158"/>
      <c r="M146" s="249" t="s">
        <v>69</v>
      </c>
      <c r="N146" s="349" t="str">
        <f>""&amp;IF(ISNUMBER(FIND("A",H156)),4,0)+IF(ISNUMBER(FIND("K",H156)),3,0)+IF(ISNUMBER(FIND("Q",H156)),2,0)+IF(ISNUMBER(FIND("J",H156)),1,0)+IF(ISNUMBER(FIND("A",H157)),4,0)+IF(ISNUMBER(FIND("K",H157)),3,0)+IF(ISNUMBER(FIND("Q",H157)),2,0)+IF(ISNUMBER(FIND("J",H157)),1,0)+IF(ISNUMBER(FIND("A",H158)),4,0)+IF(ISNUMBER(FIND("K",H158)),3,0)+IF(ISNUMBER(FIND("Q",H158)),2,0)+IF(ISNUMBER(FIND("J",H158)),1,0)+IF(ISNUMBER(FIND("A",H159)),4,0)+IF(ISNUMBER(FIND("K",H159)),3,0)+IF(ISNUMBER(FIND("Q",H159)),2,0)+IF(ISNUMBER(FIND("J",H159)),1,0)</f>
        <v>13</v>
      </c>
      <c r="O146" s="349"/>
      <c r="P146" s="162" t="s">
        <v>67</v>
      </c>
      <c r="R146" s="179"/>
      <c r="T146" s="346"/>
      <c r="U146" s="347"/>
      <c r="V146" s="347"/>
      <c r="W146" s="347"/>
      <c r="X146" s="348"/>
      <c r="Y146" s="239"/>
      <c r="Z146" s="247" t="s">
        <v>52</v>
      </c>
      <c r="AA146" s="113" t="str">
        <f ca="1">""&amp;VLOOKUP(1+10*T145,INDIRECT($BD$4),2,0)</f>
        <v>AK6</v>
      </c>
      <c r="AB146" s="157"/>
      <c r="AE146" s="158"/>
      <c r="AF146" s="249" t="s">
        <v>69</v>
      </c>
      <c r="AG146" s="349" t="str">
        <f>""&amp;IF(ISNUMBER(FIND("A",AA156)),4,0)+IF(ISNUMBER(FIND("K",AA156)),3,0)+IF(ISNUMBER(FIND("Q",AA156)),2,0)+IF(ISNUMBER(FIND("J",AA156)),1,0)+IF(ISNUMBER(FIND("A",AA157)),4,0)+IF(ISNUMBER(FIND("K",AA157)),3,0)+IF(ISNUMBER(FIND("Q",AA157)),2,0)+IF(ISNUMBER(FIND("J",AA157)),1,0)+IF(ISNUMBER(FIND("A",AA158)),4,0)+IF(ISNUMBER(FIND("K",AA158)),3,0)+IF(ISNUMBER(FIND("Q",AA158)),2,0)+IF(ISNUMBER(FIND("J",AA158)),1,0)+IF(ISNUMBER(FIND("A",AA159)),4,0)+IF(ISNUMBER(FIND("K",AA159)),3,0)+IF(ISNUMBER(FIND("Q",AA159)),2,0)+IF(ISNUMBER(FIND("J",AA159)),1,0)</f>
        <v>7</v>
      </c>
      <c r="AH146" s="349"/>
      <c r="AI146" s="162" t="s">
        <v>67</v>
      </c>
      <c r="AK146" s="179"/>
      <c r="AM146" s="346"/>
      <c r="AN146" s="347"/>
      <c r="AO146" s="347"/>
      <c r="AP146" s="347"/>
      <c r="AQ146" s="348"/>
      <c r="AR146" s="239"/>
      <c r="AS146" s="247" t="s">
        <v>52</v>
      </c>
      <c r="AT146" s="113" t="str">
        <f ca="1">""&amp;VLOOKUP(1+10*AM145,INDIRECT($BD$4),2,0)</f>
        <v>J3</v>
      </c>
      <c r="AU146" s="157"/>
      <c r="AX146" s="158"/>
      <c r="AY146" s="249" t="s">
        <v>69</v>
      </c>
      <c r="AZ146" s="349" t="str">
        <f>""&amp;IF(ISNUMBER(FIND("A",AT156)),4,0)+IF(ISNUMBER(FIND("K",AT156)),3,0)+IF(ISNUMBER(FIND("Q",AT156)),2,0)+IF(ISNUMBER(FIND("J",AT156)),1,0)+IF(ISNUMBER(FIND("A",AT157)),4,0)+IF(ISNUMBER(FIND("K",AT157)),3,0)+IF(ISNUMBER(FIND("Q",AT157)),2,0)+IF(ISNUMBER(FIND("J",AT157)),1,0)+IF(ISNUMBER(FIND("A",AT158)),4,0)+IF(ISNUMBER(FIND("K",AT158)),3,0)+IF(ISNUMBER(FIND("Q",AT158)),2,0)+IF(ISNUMBER(FIND("J",AT158)),1,0)+IF(ISNUMBER(FIND("A",AT159)),4,0)+IF(ISNUMBER(FIND("K",AT159)),3,0)+IF(ISNUMBER(FIND("Q",AT159)),2,0)+IF(ISNUMBER(FIND("J",AT159)),1,0)</f>
        <v>9</v>
      </c>
      <c r="BA146" s="349"/>
      <c r="BB146" s="162" t="s">
        <v>67</v>
      </c>
      <c r="BD146" s="179"/>
    </row>
    <row r="147" spans="1:56" s="155" customFormat="1" ht="10.5" customHeight="1">
      <c r="A147" s="294" t="str">
        <f>MID("WNES",1+MOD(A145,4),1)&amp;" / "&amp;MID(" EW  NS NoneBoth",1+4*INT(MOD(11*A145,16)/4),4)</f>
        <v>N /  EW </v>
      </c>
      <c r="B147" s="295"/>
      <c r="C147" s="295"/>
      <c r="D147" s="295"/>
      <c r="E147" s="302"/>
      <c r="F147" s="181"/>
      <c r="G147" s="247" t="s">
        <v>15</v>
      </c>
      <c r="H147" s="113" t="str">
        <f ca="1">""&amp;VLOOKUP(2+10*A145,INDIRECT($BD$4),2,0)</f>
        <v>A98</v>
      </c>
      <c r="I147" s="157"/>
      <c r="L147" s="158"/>
      <c r="M147" s="249" t="s">
        <v>70</v>
      </c>
      <c r="N147" s="349" t="str">
        <f>""&amp;IF(ISNUMBER(FIND("A",M151)),4,0)+IF(ISNUMBER(FIND("K",M151)),3,0)+IF(ISNUMBER(FIND("Q",M151)),2,0)+IF(ISNUMBER(FIND("J",M151)),1,0)+IF(ISNUMBER(FIND("A",M152)),4,0)+IF(ISNUMBER(FIND("K",M152)),3,0)+IF(ISNUMBER(FIND("Q",M152)),2,0)+IF(ISNUMBER(FIND("J",M152)),1,0)+IF(ISNUMBER(FIND("A",M153)),4,0)+IF(ISNUMBER(FIND("K",M153)),3,0)+IF(ISNUMBER(FIND("Q",M153)),2,0)+IF(ISNUMBER(FIND("J",M153)),1,0)+IF(ISNUMBER(FIND("A",M154)),4,0)+IF(ISNUMBER(FIND("K",M154)),3,0)+IF(ISNUMBER(FIND("Q",M154)),2,0)+IF(ISNUMBER(FIND("J",M154)),1,0)</f>
        <v>9</v>
      </c>
      <c r="O147" s="349"/>
      <c r="P147" s="162" t="s">
        <v>67</v>
      </c>
      <c r="R147" s="160"/>
      <c r="T147" s="294" t="str">
        <f>MID("WNES",1+MOD(T145,4),1)&amp;" / "&amp;MID(" EW  NS NoneBoth",1+4*INT(MOD(11*T145,16)/4),4)</f>
        <v>E / Both</v>
      </c>
      <c r="U147" s="295"/>
      <c r="V147" s="295"/>
      <c r="W147" s="295"/>
      <c r="X147" s="302"/>
      <c r="Y147" s="181"/>
      <c r="Z147" s="247" t="s">
        <v>15</v>
      </c>
      <c r="AA147" s="113" t="str">
        <f ca="1">""&amp;VLOOKUP(2+10*T145,INDIRECT($BD$4),2,0)</f>
        <v>J932</v>
      </c>
      <c r="AB147" s="157"/>
      <c r="AE147" s="158"/>
      <c r="AF147" s="249" t="s">
        <v>70</v>
      </c>
      <c r="AG147" s="349" t="str">
        <f>""&amp;IF(ISNUMBER(FIND("A",AF151)),4,0)+IF(ISNUMBER(FIND("K",AF151)),3,0)+IF(ISNUMBER(FIND("Q",AF151)),2,0)+IF(ISNUMBER(FIND("J",AF151)),1,0)+IF(ISNUMBER(FIND("A",AF152)),4,0)+IF(ISNUMBER(FIND("K",AF152)),3,0)+IF(ISNUMBER(FIND("Q",AF152)),2,0)+IF(ISNUMBER(FIND("J",AF152)),1,0)+IF(ISNUMBER(FIND("A",AF153)),4,0)+IF(ISNUMBER(FIND("K",AF153)),3,0)+IF(ISNUMBER(FIND("Q",AF153)),2,0)+IF(ISNUMBER(FIND("J",AF153)),1,0)+IF(ISNUMBER(FIND("A",AF154)),4,0)+IF(ISNUMBER(FIND("K",AF154)),3,0)+IF(ISNUMBER(FIND("Q",AF154)),2,0)+IF(ISNUMBER(FIND("J",AF154)),1,0)</f>
        <v>5</v>
      </c>
      <c r="AH147" s="349"/>
      <c r="AI147" s="162" t="s">
        <v>67</v>
      </c>
      <c r="AK147" s="160"/>
      <c r="AM147" s="294" t="str">
        <f>MID("WNES",1+MOD(AM145,4),1)&amp;" / "&amp;MID(" EW  NS NoneBoth",1+4*INT(MOD(11*AM145,16)/4),4)</f>
        <v>S / None</v>
      </c>
      <c r="AN147" s="295"/>
      <c r="AO147" s="295"/>
      <c r="AP147" s="295"/>
      <c r="AQ147" s="302"/>
      <c r="AR147" s="181"/>
      <c r="AS147" s="247" t="s">
        <v>15</v>
      </c>
      <c r="AT147" s="113" t="str">
        <f ca="1">""&amp;VLOOKUP(2+10*AM145,INDIRECT($BD$4),2,0)</f>
        <v>KQJ98762</v>
      </c>
      <c r="AU147" s="157"/>
      <c r="AX147" s="158"/>
      <c r="AY147" s="249" t="s">
        <v>70</v>
      </c>
      <c r="AZ147" s="349" t="str">
        <f>""&amp;IF(ISNUMBER(FIND("A",AY151)),4,0)+IF(ISNUMBER(FIND("K",AY151)),3,0)+IF(ISNUMBER(FIND("Q",AY151)),2,0)+IF(ISNUMBER(FIND("J",AY151)),1,0)+IF(ISNUMBER(FIND("A",AY152)),4,0)+IF(ISNUMBER(FIND("K",AY152)),3,0)+IF(ISNUMBER(FIND("Q",AY152)),2,0)+IF(ISNUMBER(FIND("J",AY152)),1,0)+IF(ISNUMBER(FIND("A",AY153)),4,0)+IF(ISNUMBER(FIND("K",AY153)),3,0)+IF(ISNUMBER(FIND("Q",AY153)),2,0)+IF(ISNUMBER(FIND("J",AY153)),1,0)+IF(ISNUMBER(FIND("A",AY154)),4,0)+IF(ISNUMBER(FIND("K",AY154)),3,0)+IF(ISNUMBER(FIND("Q",AY154)),2,0)+IF(ISNUMBER(FIND("J",AY154)),1,0)</f>
        <v>13</v>
      </c>
      <c r="BA147" s="349"/>
      <c r="BB147" s="162" t="s">
        <v>67</v>
      </c>
      <c r="BD147" s="160"/>
    </row>
    <row r="148" spans="1:56" s="155" customFormat="1" ht="10.5" customHeight="1">
      <c r="A148" s="320"/>
      <c r="B148" s="321"/>
      <c r="C148" s="321"/>
      <c r="D148" s="321"/>
      <c r="E148" s="322"/>
      <c r="F148" s="181"/>
      <c r="G148" s="247" t="s">
        <v>53</v>
      </c>
      <c r="H148" s="113" t="str">
        <f ca="1">""&amp;VLOOKUP(3+10*A145,INDIRECT($BD$4),2,0)</f>
        <v>K53</v>
      </c>
      <c r="I148" s="157"/>
      <c r="L148" s="158"/>
      <c r="M148" s="250" t="s">
        <v>71</v>
      </c>
      <c r="N148" s="341" t="str">
        <f>""&amp;IF(ISNUMBER(FIND("A",B151)),4,0)+IF(ISNUMBER(FIND("K",B151)),3,0)+IF(ISNUMBER(FIND("Q",B151)),2,0)+IF(ISNUMBER(FIND("J",B151)),1,0)+IF(ISNUMBER(FIND("A",B152)),4,0)+IF(ISNUMBER(FIND("K",B152)),3,0)+IF(ISNUMBER(FIND("Q",B152)),2,0)+IF(ISNUMBER(FIND("J",B152)),1,0)+IF(ISNUMBER(FIND("A",B153)),4,0)+IF(ISNUMBER(FIND("K",B153)),3,0)+IF(ISNUMBER(FIND("Q",B153)),2,0)+IF(ISNUMBER(FIND("J",B153)),1,0)+IF(ISNUMBER(FIND("A",B154)),4,0)+IF(ISNUMBER(FIND("K",B154)),3,0)+IF(ISNUMBER(FIND("Q",B154)),2,0)+IF(ISNUMBER(FIND("J",B154)),1,0)</f>
        <v>8</v>
      </c>
      <c r="O148" s="341"/>
      <c r="P148" s="175" t="s">
        <v>67</v>
      </c>
      <c r="Q148" s="253"/>
      <c r="R148" s="248"/>
      <c r="T148" s="320"/>
      <c r="U148" s="321"/>
      <c r="V148" s="321"/>
      <c r="W148" s="321"/>
      <c r="X148" s="322"/>
      <c r="Y148" s="181"/>
      <c r="Z148" s="247" t="s">
        <v>53</v>
      </c>
      <c r="AA148" s="113" t="str">
        <f ca="1">""&amp;VLOOKUP(3+10*T145,INDIRECT($BD$4),2,0)</f>
        <v>K64</v>
      </c>
      <c r="AB148" s="157"/>
      <c r="AE148" s="158"/>
      <c r="AF148" s="250" t="s">
        <v>71</v>
      </c>
      <c r="AG148" s="341" t="str">
        <f>""&amp;IF(ISNUMBER(FIND("A",U151)),4,0)+IF(ISNUMBER(FIND("K",U151)),3,0)+IF(ISNUMBER(FIND("Q",U151)),2,0)+IF(ISNUMBER(FIND("J",U151)),1,0)+IF(ISNUMBER(FIND("A",U152)),4,0)+IF(ISNUMBER(FIND("K",U152)),3,0)+IF(ISNUMBER(FIND("Q",U152)),2,0)+IF(ISNUMBER(FIND("J",U152)),1,0)+IF(ISNUMBER(FIND("A",U153)),4,0)+IF(ISNUMBER(FIND("K",U153)),3,0)+IF(ISNUMBER(FIND("Q",U153)),2,0)+IF(ISNUMBER(FIND("J",U153)),1,0)+IF(ISNUMBER(FIND("A",U154)),4,0)+IF(ISNUMBER(FIND("K",U154)),3,0)+IF(ISNUMBER(FIND("Q",U154)),2,0)+IF(ISNUMBER(FIND("J",U154)),1,0)</f>
        <v>13</v>
      </c>
      <c r="AH148" s="341"/>
      <c r="AI148" s="175" t="s">
        <v>67</v>
      </c>
      <c r="AJ148" s="253"/>
      <c r="AK148" s="248"/>
      <c r="AM148" s="320"/>
      <c r="AN148" s="321"/>
      <c r="AO148" s="321"/>
      <c r="AP148" s="321"/>
      <c r="AQ148" s="322"/>
      <c r="AR148" s="181"/>
      <c r="AS148" s="247" t="s">
        <v>53</v>
      </c>
      <c r="AT148" s="113" t="str">
        <f ca="1">""&amp;VLOOKUP(3+10*AM145,INDIRECT($BD$4),2,0)</f>
        <v>A</v>
      </c>
      <c r="AU148" s="157"/>
      <c r="AX148" s="158"/>
      <c r="AY148" s="250" t="s">
        <v>71</v>
      </c>
      <c r="AZ148" s="341" t="str">
        <f>""&amp;IF(ISNUMBER(FIND("A",AN151)),4,0)+IF(ISNUMBER(FIND("K",AN151)),3,0)+IF(ISNUMBER(FIND("Q",AN151)),2,0)+IF(ISNUMBER(FIND("J",AN151)),1,0)+IF(ISNUMBER(FIND("A",AN152)),4,0)+IF(ISNUMBER(FIND("K",AN152)),3,0)+IF(ISNUMBER(FIND("Q",AN152)),2,0)+IF(ISNUMBER(FIND("J",AN152)),1,0)+IF(ISNUMBER(FIND("A",AN153)),4,0)+IF(ISNUMBER(FIND("K",AN153)),3,0)+IF(ISNUMBER(FIND("Q",AN153)),2,0)+IF(ISNUMBER(FIND("J",AN153)),1,0)+IF(ISNUMBER(FIND("A",AN154)),4,0)+IF(ISNUMBER(FIND("K",AN154)),3,0)+IF(ISNUMBER(FIND("Q",AN154)),2,0)+IF(ISNUMBER(FIND("J",AN154)),1,0)</f>
        <v>7</v>
      </c>
      <c r="BA148" s="341"/>
      <c r="BB148" s="175" t="s">
        <v>67</v>
      </c>
      <c r="BC148" s="253"/>
      <c r="BD148" s="248"/>
    </row>
    <row r="149" spans="1:56" s="155" customFormat="1" ht="10.5" customHeight="1">
      <c r="A149" s="180"/>
      <c r="B149" s="181"/>
      <c r="C149" s="181"/>
      <c r="D149" s="181"/>
      <c r="E149" s="181"/>
      <c r="F149" s="181"/>
      <c r="G149" s="247" t="s">
        <v>17</v>
      </c>
      <c r="H149" s="113" t="str">
        <f ca="1">""&amp;VLOOKUP(4+10*A145,INDIRECT($BD$4),2,0)</f>
        <v>J984</v>
      </c>
      <c r="I149" s="157"/>
      <c r="L149" s="158"/>
      <c r="R149" s="160"/>
      <c r="T149" s="180"/>
      <c r="U149" s="181"/>
      <c r="V149" s="181"/>
      <c r="W149" s="181"/>
      <c r="X149" s="181"/>
      <c r="Y149" s="181"/>
      <c r="Z149" s="247" t="s">
        <v>17</v>
      </c>
      <c r="AA149" s="113" t="str">
        <f ca="1">""&amp;VLOOKUP(4+10*T145,INDIRECT($BD$4),2,0)</f>
        <v>A96</v>
      </c>
      <c r="AB149" s="157"/>
      <c r="AE149" s="158"/>
      <c r="AK149" s="160"/>
      <c r="AM149" s="180"/>
      <c r="AN149" s="181"/>
      <c r="AO149" s="181"/>
      <c r="AP149" s="181"/>
      <c r="AQ149" s="181"/>
      <c r="AR149" s="181"/>
      <c r="AS149" s="247" t="s">
        <v>17</v>
      </c>
      <c r="AT149" s="113" t="str">
        <f ca="1">""&amp;VLOOKUP(4+10*AM145,INDIRECT($BD$4),2,0)</f>
        <v>102</v>
      </c>
      <c r="AU149" s="157"/>
      <c r="AX149" s="158"/>
      <c r="BD149" s="160"/>
    </row>
    <row r="150" spans="1:56" s="155" customFormat="1" ht="10.5" customHeight="1">
      <c r="A150" s="159"/>
      <c r="I150" s="161"/>
      <c r="J150" s="157"/>
      <c r="K150" s="157"/>
      <c r="L150" s="158"/>
      <c r="R150" s="160"/>
      <c r="T150" s="159"/>
      <c r="AB150" s="161"/>
      <c r="AC150" s="157"/>
      <c r="AD150" s="157"/>
      <c r="AE150" s="158"/>
      <c r="AK150" s="160"/>
      <c r="AM150" s="159"/>
      <c r="AU150" s="161"/>
      <c r="AV150" s="157"/>
      <c r="AW150" s="157"/>
      <c r="AX150" s="158"/>
      <c r="BD150" s="160"/>
    </row>
    <row r="151" spans="1:56" s="155" customFormat="1" ht="10.5" customHeight="1">
      <c r="A151" s="252" t="s">
        <v>52</v>
      </c>
      <c r="B151" s="113" t="str">
        <f ca="1">""&amp;VLOOKUP(1+10*A145,INDIRECT($BD$4),5,0)</f>
        <v>K642</v>
      </c>
      <c r="C151" s="114"/>
      <c r="F151" s="113"/>
      <c r="H151" s="231"/>
      <c r="I151" s="336" t="s">
        <v>20</v>
      </c>
      <c r="J151" s="232"/>
      <c r="K151" s="233"/>
      <c r="L151" s="251" t="s">
        <v>52</v>
      </c>
      <c r="M151" s="113" t="str">
        <f ca="1">""&amp;VLOOKUP(1+10*A145,INDIRECT($BD$4),3,0)</f>
        <v>93</v>
      </c>
      <c r="O151" s="114"/>
      <c r="P151" s="162"/>
      <c r="Q151" s="162"/>
      <c r="R151" s="163"/>
      <c r="T151" s="252" t="s">
        <v>52</v>
      </c>
      <c r="U151" s="113" t="str">
        <f ca="1">""&amp;VLOOKUP(1+10*T145,INDIRECT($BD$4),5,0)</f>
        <v>J4</v>
      </c>
      <c r="V151" s="114"/>
      <c r="Y151" s="113"/>
      <c r="AA151" s="231"/>
      <c r="AB151" s="336" t="s">
        <v>20</v>
      </c>
      <c r="AC151" s="232"/>
      <c r="AD151" s="233"/>
      <c r="AE151" s="251" t="s">
        <v>52</v>
      </c>
      <c r="AF151" s="113" t="str">
        <f ca="1">""&amp;VLOOKUP(1+10*T145,INDIRECT($BD$4),3,0)</f>
        <v>Q953</v>
      </c>
      <c r="AH151" s="114"/>
      <c r="AI151" s="162"/>
      <c r="AJ151" s="162"/>
      <c r="AK151" s="163"/>
      <c r="AM151" s="252" t="s">
        <v>52</v>
      </c>
      <c r="AN151" s="113" t="str">
        <f ca="1">""&amp;VLOOKUP(1+10*AM145,INDIRECT($BD$4),5,0)</f>
        <v>10862</v>
      </c>
      <c r="AO151" s="114"/>
      <c r="AR151" s="113"/>
      <c r="AT151" s="231"/>
      <c r="AU151" s="336" t="s">
        <v>20</v>
      </c>
      <c r="AV151" s="232"/>
      <c r="AW151" s="233"/>
      <c r="AX151" s="251" t="s">
        <v>52</v>
      </c>
      <c r="AY151" s="113" t="str">
        <f ca="1">""&amp;VLOOKUP(1+10*AM145,INDIRECT($BD$4),3,0)</f>
        <v>KQ954</v>
      </c>
      <c r="BA151" s="114"/>
      <c r="BB151" s="162"/>
      <c r="BC151" s="162"/>
      <c r="BD151" s="163"/>
    </row>
    <row r="152" spans="1:56" s="155" customFormat="1" ht="10.5" customHeight="1">
      <c r="A152" s="252" t="s">
        <v>15</v>
      </c>
      <c r="B152" s="113" t="str">
        <f ca="1">""&amp;VLOOKUP(2+10*A145,INDIRECT($BD$4),5,0)</f>
        <v>J</v>
      </c>
      <c r="C152" s="114"/>
      <c r="F152" s="113"/>
      <c r="H152" s="335" t="s">
        <v>23</v>
      </c>
      <c r="I152" s="337"/>
      <c r="J152" s="338" t="s">
        <v>22</v>
      </c>
      <c r="L152" s="251" t="s">
        <v>15</v>
      </c>
      <c r="M152" s="113" t="str">
        <f ca="1">""&amp;VLOOKUP(2+10*A145,INDIRECT($BD$4),3,0)</f>
        <v>K10652</v>
      </c>
      <c r="O152" s="114"/>
      <c r="P152" s="162"/>
      <c r="Q152" s="162"/>
      <c r="R152" s="163"/>
      <c r="T152" s="252" t="s">
        <v>15</v>
      </c>
      <c r="U152" s="113" t="str">
        <f ca="1">""&amp;VLOOKUP(2+10*T145,INDIRECT($BD$4),5,0)</f>
        <v>AKQ8764</v>
      </c>
      <c r="V152" s="114"/>
      <c r="Y152" s="113"/>
      <c r="AA152" s="335" t="s">
        <v>23</v>
      </c>
      <c r="AB152" s="337"/>
      <c r="AC152" s="338" t="s">
        <v>22</v>
      </c>
      <c r="AE152" s="251" t="s">
        <v>15</v>
      </c>
      <c r="AF152" s="113" t="str">
        <f ca="1">""&amp;VLOOKUP(2+10*T145,INDIRECT($BD$4),3,0)</f>
        <v>105</v>
      </c>
      <c r="AH152" s="114"/>
      <c r="AI152" s="162"/>
      <c r="AJ152" s="162"/>
      <c r="AK152" s="163"/>
      <c r="AM152" s="252" t="s">
        <v>15</v>
      </c>
      <c r="AN152" s="113" t="str">
        <f ca="1">""&amp;VLOOKUP(2+10*AM145,INDIRECT($BD$4),5,0)</f>
        <v>--</v>
      </c>
      <c r="AO152" s="114"/>
      <c r="AR152" s="113"/>
      <c r="AT152" s="335" t="s">
        <v>23</v>
      </c>
      <c r="AU152" s="337"/>
      <c r="AV152" s="338" t="s">
        <v>22</v>
      </c>
      <c r="AX152" s="251" t="s">
        <v>15</v>
      </c>
      <c r="AY152" s="113" t="str">
        <f ca="1">""&amp;VLOOKUP(2+10*AM145,INDIRECT($BD$4),3,0)</f>
        <v>A3</v>
      </c>
      <c r="BA152" s="114"/>
      <c r="BB152" s="162"/>
      <c r="BC152" s="162"/>
      <c r="BD152" s="163"/>
    </row>
    <row r="153" spans="1:56" s="155" customFormat="1" ht="10.5" customHeight="1">
      <c r="A153" s="252" t="s">
        <v>53</v>
      </c>
      <c r="B153" s="113" t="str">
        <f ca="1">""&amp;VLOOKUP(3+10*A145,INDIRECT($BD$4),5,0)</f>
        <v>A109864</v>
      </c>
      <c r="C153" s="114"/>
      <c r="F153" s="113"/>
      <c r="H153" s="335"/>
      <c r="I153" s="339" t="s">
        <v>21</v>
      </c>
      <c r="J153" s="338"/>
      <c r="L153" s="251" t="s">
        <v>53</v>
      </c>
      <c r="M153" s="113" t="str">
        <f ca="1">""&amp;VLOOKUP(3+10*A145,INDIRECT($BD$4),3,0)</f>
        <v>J7</v>
      </c>
      <c r="O153" s="114"/>
      <c r="P153" s="162"/>
      <c r="Q153" s="162"/>
      <c r="R153" s="163"/>
      <c r="T153" s="252" t="s">
        <v>53</v>
      </c>
      <c r="U153" s="113" t="str">
        <f ca="1">""&amp;VLOOKUP(3+10*T145,INDIRECT($BD$4),5,0)</f>
        <v>98</v>
      </c>
      <c r="V153" s="114"/>
      <c r="Y153" s="113"/>
      <c r="AA153" s="335"/>
      <c r="AB153" s="339" t="s">
        <v>21</v>
      </c>
      <c r="AC153" s="338"/>
      <c r="AE153" s="251" t="s">
        <v>53</v>
      </c>
      <c r="AF153" s="113" t="str">
        <f ca="1">""&amp;VLOOKUP(3+10*T145,INDIRECT($BD$4),3,0)</f>
        <v>QJ5</v>
      </c>
      <c r="AH153" s="114"/>
      <c r="AI153" s="162"/>
      <c r="AJ153" s="162"/>
      <c r="AK153" s="163"/>
      <c r="AM153" s="252" t="s">
        <v>53</v>
      </c>
      <c r="AN153" s="113" t="str">
        <f ca="1">""&amp;VLOOKUP(3+10*AM145,INDIRECT($BD$4),5,0)</f>
        <v>K632</v>
      </c>
      <c r="AO153" s="114"/>
      <c r="AR153" s="113"/>
      <c r="AT153" s="335"/>
      <c r="AU153" s="339" t="s">
        <v>21</v>
      </c>
      <c r="AV153" s="338"/>
      <c r="AX153" s="251" t="s">
        <v>53</v>
      </c>
      <c r="AY153" s="113" t="str">
        <f ca="1">""&amp;VLOOKUP(3+10*AM145,INDIRECT($BD$4),3,0)</f>
        <v>QJ85</v>
      </c>
      <c r="BA153" s="114"/>
      <c r="BB153" s="162"/>
      <c r="BC153" s="162"/>
      <c r="BD153" s="163"/>
    </row>
    <row r="154" spans="1:56" s="155" customFormat="1" ht="10.5" customHeight="1">
      <c r="A154" s="252" t="s">
        <v>17</v>
      </c>
      <c r="B154" s="113" t="str">
        <f ca="1">""&amp;VLOOKUP(4+10*A145,INDIRECT($BD$4),5,0)</f>
        <v>73</v>
      </c>
      <c r="C154" s="114"/>
      <c r="F154" s="113"/>
      <c r="H154" s="234"/>
      <c r="I154" s="340"/>
      <c r="J154" s="235"/>
      <c r="K154" s="233"/>
      <c r="L154" s="251" t="s">
        <v>17</v>
      </c>
      <c r="M154" s="113" t="str">
        <f ca="1">""&amp;VLOOKUP(4+10*A145,INDIRECT($BD$4),3,0)</f>
        <v>KQ65</v>
      </c>
      <c r="O154" s="114"/>
      <c r="P154" s="162"/>
      <c r="Q154" s="162"/>
      <c r="R154" s="163"/>
      <c r="T154" s="252" t="s">
        <v>17</v>
      </c>
      <c r="U154" s="113" t="str">
        <f ca="1">""&amp;VLOOKUP(4+10*T145,INDIRECT($BD$4),5,0)</f>
        <v>K4</v>
      </c>
      <c r="V154" s="114"/>
      <c r="Y154" s="113"/>
      <c r="AA154" s="234"/>
      <c r="AB154" s="340"/>
      <c r="AC154" s="235"/>
      <c r="AD154" s="233"/>
      <c r="AE154" s="251" t="s">
        <v>17</v>
      </c>
      <c r="AF154" s="113" t="str">
        <f ca="1">""&amp;VLOOKUP(4+10*T145,INDIRECT($BD$4),3,0)</f>
        <v>8753</v>
      </c>
      <c r="AH154" s="114"/>
      <c r="AI154" s="162"/>
      <c r="AJ154" s="162"/>
      <c r="AK154" s="163"/>
      <c r="AM154" s="252" t="s">
        <v>17</v>
      </c>
      <c r="AN154" s="113" t="str">
        <f ca="1">""&amp;VLOOKUP(4+10*AM145,INDIRECT($BD$4),5,0)</f>
        <v>A8764</v>
      </c>
      <c r="AO154" s="114"/>
      <c r="AR154" s="113"/>
      <c r="AT154" s="234"/>
      <c r="AU154" s="340"/>
      <c r="AV154" s="235"/>
      <c r="AW154" s="233"/>
      <c r="AX154" s="251" t="s">
        <v>17</v>
      </c>
      <c r="AY154" s="113" t="str">
        <f ca="1">""&amp;VLOOKUP(4+10*AM145,INDIRECT($BD$4),3,0)</f>
        <v>J3</v>
      </c>
      <c r="BA154" s="114"/>
      <c r="BB154" s="162"/>
      <c r="BC154" s="162"/>
      <c r="BD154" s="163"/>
    </row>
    <row r="155" spans="1:56" s="155" customFormat="1" ht="10.5" customHeight="1">
      <c r="A155" s="164"/>
      <c r="B155" s="162"/>
      <c r="C155" s="162"/>
      <c r="D155" s="162"/>
      <c r="E155" s="162"/>
      <c r="F155" s="162"/>
      <c r="G155" s="162"/>
      <c r="H155" s="162"/>
      <c r="I155" s="158"/>
      <c r="L155" s="161"/>
      <c r="M155" s="162"/>
      <c r="N155" s="162"/>
      <c r="O155" s="162"/>
      <c r="P155" s="162"/>
      <c r="Q155" s="162"/>
      <c r="R155" s="163"/>
      <c r="T155" s="164"/>
      <c r="U155" s="162"/>
      <c r="V155" s="162"/>
      <c r="W155" s="162"/>
      <c r="X155" s="162"/>
      <c r="Y155" s="162"/>
      <c r="Z155" s="162"/>
      <c r="AA155" s="162"/>
      <c r="AB155" s="158"/>
      <c r="AE155" s="161"/>
      <c r="AF155" s="162"/>
      <c r="AG155" s="162"/>
      <c r="AH155" s="162"/>
      <c r="AI155" s="162"/>
      <c r="AJ155" s="162"/>
      <c r="AK155" s="163"/>
      <c r="AM155" s="164"/>
      <c r="AN155" s="162"/>
      <c r="AO155" s="162"/>
      <c r="AP155" s="162"/>
      <c r="AQ155" s="162"/>
      <c r="AR155" s="162"/>
      <c r="AS155" s="162"/>
      <c r="AT155" s="162"/>
      <c r="AU155" s="158"/>
      <c r="AX155" s="161"/>
      <c r="AY155" s="162"/>
      <c r="AZ155" s="162"/>
      <c r="BA155" s="162"/>
      <c r="BB155" s="162"/>
      <c r="BC155" s="162"/>
      <c r="BD155" s="163"/>
    </row>
    <row r="156" spans="1:56" s="155" customFormat="1" ht="10.5" customHeight="1">
      <c r="A156" s="159"/>
      <c r="G156" s="251" t="s">
        <v>52</v>
      </c>
      <c r="H156" s="113" t="str">
        <f ca="1">""&amp;VLOOKUP(1+10*A145,INDIRECT($BD$4),4,0)</f>
        <v>AJ85</v>
      </c>
      <c r="L156" s="158"/>
      <c r="M156" s="165"/>
      <c r="N156" s="166" t="s">
        <v>20</v>
      </c>
      <c r="O156" s="167" t="s">
        <v>52</v>
      </c>
      <c r="P156" s="167" t="s">
        <v>15</v>
      </c>
      <c r="Q156" s="167" t="s">
        <v>53</v>
      </c>
      <c r="R156" s="168" t="s">
        <v>17</v>
      </c>
      <c r="T156" s="159"/>
      <c r="Z156" s="251" t="s">
        <v>52</v>
      </c>
      <c r="AA156" s="113" t="str">
        <f ca="1">""&amp;VLOOKUP(1+10*T145,INDIRECT($BD$4),4,0)</f>
        <v>10872</v>
      </c>
      <c r="AE156" s="158"/>
      <c r="AF156" s="165"/>
      <c r="AG156" s="166" t="s">
        <v>20</v>
      </c>
      <c r="AH156" s="167" t="s">
        <v>52</v>
      </c>
      <c r="AI156" s="167" t="s">
        <v>15</v>
      </c>
      <c r="AJ156" s="167" t="s">
        <v>53</v>
      </c>
      <c r="AK156" s="168" t="s">
        <v>17</v>
      </c>
      <c r="AM156" s="159"/>
      <c r="AS156" s="251" t="s">
        <v>52</v>
      </c>
      <c r="AT156" s="113" t="str">
        <f ca="1">""&amp;VLOOKUP(1+10*AM145,INDIRECT($BD$4),4,0)</f>
        <v>A7</v>
      </c>
      <c r="AX156" s="158"/>
      <c r="AY156" s="165"/>
      <c r="AZ156" s="166" t="s">
        <v>20</v>
      </c>
      <c r="BA156" s="167" t="s">
        <v>52</v>
      </c>
      <c r="BB156" s="167" t="s">
        <v>15</v>
      </c>
      <c r="BC156" s="167" t="s">
        <v>53</v>
      </c>
      <c r="BD156" s="168" t="s">
        <v>17</v>
      </c>
    </row>
    <row r="157" spans="1:56" s="155" customFormat="1" ht="10.5" customHeight="1">
      <c r="A157" s="159"/>
      <c r="G157" s="251" t="s">
        <v>15</v>
      </c>
      <c r="H157" s="113" t="str">
        <f ca="1">""&amp;VLOOKUP(2+10*A145,INDIRECT($BD$4),4,0)</f>
        <v>Q743</v>
      </c>
      <c r="L157" s="158"/>
      <c r="M157" s="249" t="s">
        <v>20</v>
      </c>
      <c r="N157" s="171" t="str">
        <f ca="1">CHOOSE(FIND(MID(VLOOKUP(5+10*A145,INDIRECT($BD$4),2,0),1,1),"0123456789ABCD"),"-","-","-","-","-","-","-","1","2","3","4","5","6","7")</f>
        <v>-</v>
      </c>
      <c r="O157" s="171" t="str">
        <f ca="1">CHOOSE(FIND(MID(VLOOKUP(5+10*A145,INDIRECT($BD$4),2,0),2,1),"0123456789ABCD"),"-","-","-","-","-","-","-","1","2","3","4","5","6","7")</f>
        <v>2</v>
      </c>
      <c r="P157" s="171" t="str">
        <f ca="1">CHOOSE(FIND(MID(VLOOKUP(5+10*A145,INDIRECT($BD$4),2,0),3,1),"0123456789ABCD"),"-","-","-","-","-","-","-","1","2","3","4","5","6","7")</f>
        <v>1</v>
      </c>
      <c r="Q157" s="171" t="str">
        <f ca="1">CHOOSE(FIND(MID(VLOOKUP(5+10*A145,INDIRECT($BD$4),2,0),4,1),"0123456789ABCD"),"-","-","-","-","-","-","-","1","2","3","4","5","6","7")</f>
        <v>-</v>
      </c>
      <c r="R157" s="172" t="str">
        <f ca="1">CHOOSE(FIND(MID(VLOOKUP(5+10*A145,INDIRECT($BD$4),2,0),5,1),"0123456789ABCD"),"-","-","-","-","-","-","-","1","2","3","4","5","6","7")</f>
        <v>2</v>
      </c>
      <c r="T157" s="159"/>
      <c r="Z157" s="251" t="s">
        <v>15</v>
      </c>
      <c r="AA157" s="113" t="str">
        <f ca="1">""&amp;VLOOKUP(2+10*T145,INDIRECT($BD$4),4,0)</f>
        <v>--</v>
      </c>
      <c r="AE157" s="158"/>
      <c r="AF157" s="249" t="s">
        <v>20</v>
      </c>
      <c r="AG157" s="171" t="str">
        <f ca="1">CHOOSE(FIND(MID(VLOOKUP(5+10*T145,INDIRECT($BD$4),2,0),1,1),"0123456789ABCD"),"-","-","-","-","-","-","-","1","2","3","4","5","6","7")</f>
        <v>3</v>
      </c>
      <c r="AH157" s="171" t="str">
        <f ca="1">CHOOSE(FIND(MID(VLOOKUP(5+10*T145,INDIRECT($BD$4),2,0),2,1),"0123456789ABCD"),"-","-","-","-","-","-","-","1","2","3","4","5","6","7")</f>
        <v>5</v>
      </c>
      <c r="AI157" s="171" t="str">
        <f ca="1">CHOOSE(FIND(MID(VLOOKUP(5+10*T145,INDIRECT($BD$4),2,0),3,1),"0123456789ABCD"),"-","-","-","-","-","-","-","1","2","3","4","5","6","7")</f>
        <v>1</v>
      </c>
      <c r="AJ157" s="171" t="str">
        <f ca="1">CHOOSE(FIND(MID(VLOOKUP(5+10*T145,INDIRECT($BD$4),2,0),4,1),"0123456789ABCD"),"-","-","-","-","-","-","-","1","2","3","4","5","6","7")</f>
        <v>6</v>
      </c>
      <c r="AK157" s="172" t="str">
        <f ca="1">CHOOSE(FIND(MID(VLOOKUP(5+10*T145,INDIRECT($BD$4),2,0),5,1),"0123456789ABCD"),"-","-","-","-","-","-","-","1","2","3","4","5","6","7")</f>
        <v>4</v>
      </c>
      <c r="AM157" s="159"/>
      <c r="AS157" s="251" t="s">
        <v>15</v>
      </c>
      <c r="AT157" s="113" t="str">
        <f ca="1">""&amp;VLOOKUP(2+10*AM145,INDIRECT($BD$4),4,0)</f>
        <v>1054</v>
      </c>
      <c r="AX157" s="158"/>
      <c r="AY157" s="249" t="s">
        <v>20</v>
      </c>
      <c r="AZ157" s="171" t="str">
        <f ca="1">CHOOSE(FIND(MID(VLOOKUP(5+10*AM145,INDIRECT($BD$4),2,0),1,1),"0123456789ABCD"),"-","-","-","-","-","-","-","1","2","3","4","5","6","7")</f>
        <v>1</v>
      </c>
      <c r="BA157" s="171" t="str">
        <f ca="1">CHOOSE(FIND(MID(VLOOKUP(5+10*AM145,INDIRECT($BD$4),2,0),2,1),"0123456789ABCD"),"-","-","-","-","-","-","-","1","2","3","4","5","6","7")</f>
        <v>-</v>
      </c>
      <c r="BB157" s="171" t="str">
        <f ca="1">CHOOSE(FIND(MID(VLOOKUP(5+10*AM145,INDIRECT($BD$4),2,0),3,1),"0123456789ABCD"),"-","-","-","-","-","-","-","1","2","3","4","5","6","7")</f>
        <v>4</v>
      </c>
      <c r="BC157" s="171" t="str">
        <f ca="1">CHOOSE(FIND(MID(VLOOKUP(5+10*AM145,INDIRECT($BD$4),2,0),4,1),"0123456789ABCD"),"-","-","-","-","-","-","-","1","2","3","4","5","6","7")</f>
        <v>-</v>
      </c>
      <c r="BD157" s="172" t="str">
        <f ca="1">CHOOSE(FIND(MID(VLOOKUP(5+10*AM145,INDIRECT($BD$4),2,0),5,1),"0123456789ABCD"),"-","-","-","-","-","-","-","1","2","3","4","5","6","7")</f>
        <v>-</v>
      </c>
    </row>
    <row r="158" spans="1:56" s="155" customFormat="1" ht="10.5" customHeight="1">
      <c r="A158" s="169" t="s">
        <v>56</v>
      </c>
      <c r="G158" s="251" t="s">
        <v>53</v>
      </c>
      <c r="H158" s="113" t="str">
        <f ca="1">""&amp;VLOOKUP(3+10*A145,INDIRECT($BD$4),4,0)</f>
        <v>Q2</v>
      </c>
      <c r="L158" s="158"/>
      <c r="M158" s="249" t="s">
        <v>21</v>
      </c>
      <c r="N158" s="171" t="str">
        <f ca="1">CHOOSE(FIND(MID(VLOOKUP(5+10*A145,INDIRECT($BD$4),4,0),1,1),"0123456789ABCD"),"-","-","-","-","-","-","-","1","2","3","4","5","6","7")</f>
        <v>3</v>
      </c>
      <c r="O158" s="171" t="str">
        <f ca="1">CHOOSE(FIND(MID(VLOOKUP(5+10*A145,INDIRECT($BD$4),4,0),2,1),"0123456789ABCD"),"-","-","-","-","-","-","-","1","2","3","4","5","6","7")</f>
        <v>2</v>
      </c>
      <c r="P158" s="171" t="str">
        <f ca="1">CHOOSE(FIND(MID(VLOOKUP(5+10*A145,INDIRECT($BD$4),4,0),3,1),"0123456789ABCD"),"-","-","-","-","-","-","-","1","2","3","4","5","6","7")</f>
        <v>2</v>
      </c>
      <c r="Q158" s="171" t="str">
        <f ca="1">CHOOSE(FIND(MID(VLOOKUP(5+10*A145,INDIRECT($BD$4),4,0),4,1),"0123456789ABCD"),"-","-","-","-","-","-","-","1","2","3","4","5","6","7")</f>
        <v>-</v>
      </c>
      <c r="R158" s="172" t="str">
        <f ca="1">CHOOSE(FIND(MID(VLOOKUP(5+10*A145,INDIRECT($BD$4),4,0),5,1),"0123456789ABCD"),"-","-","-","-","-","-","-","1","2","3","4","5","6","7")</f>
        <v>2</v>
      </c>
      <c r="T158" s="169" t="s">
        <v>56</v>
      </c>
      <c r="Z158" s="251" t="s">
        <v>53</v>
      </c>
      <c r="AA158" s="113" t="str">
        <f ca="1">""&amp;VLOOKUP(3+10*T145,INDIRECT($BD$4),4,0)</f>
        <v>A10732</v>
      </c>
      <c r="AE158" s="158"/>
      <c r="AF158" s="249" t="s">
        <v>21</v>
      </c>
      <c r="AG158" s="171" t="str">
        <f ca="1">CHOOSE(FIND(MID(VLOOKUP(5+10*T145,INDIRECT($BD$4),4,0),1,1),"0123456789ABCD"),"-","-","-","-","-","-","-","1","2","3","4","5","6","7")</f>
        <v>3</v>
      </c>
      <c r="AH158" s="171" t="str">
        <f ca="1">CHOOSE(FIND(MID(VLOOKUP(5+10*T145,INDIRECT($BD$4),4,0),2,1),"0123456789ABCD"),"-","-","-","-","-","-","-","1","2","3","4","5","6","7")</f>
        <v>5</v>
      </c>
      <c r="AI158" s="171" t="str">
        <f ca="1">CHOOSE(FIND(MID(VLOOKUP(5+10*T145,INDIRECT($BD$4),4,0),3,1),"0123456789ABCD"),"-","-","-","-","-","-","-","1","2","3","4","5","6","7")</f>
        <v>1</v>
      </c>
      <c r="AJ158" s="171" t="str">
        <f ca="1">CHOOSE(FIND(MID(VLOOKUP(5+10*T145,INDIRECT($BD$4),4,0),4,1),"0123456789ABCD"),"-","-","-","-","-","-","-","1","2","3","4","5","6","7")</f>
        <v>6</v>
      </c>
      <c r="AK158" s="172" t="str">
        <f ca="1">CHOOSE(FIND(MID(VLOOKUP(5+10*T145,INDIRECT($BD$4),4,0),5,1),"0123456789ABCD"),"-","-","-","-","-","-","-","1","2","3","4","5","6","7")</f>
        <v>4</v>
      </c>
      <c r="AM158" s="169" t="s">
        <v>56</v>
      </c>
      <c r="AS158" s="251" t="s">
        <v>53</v>
      </c>
      <c r="AT158" s="113" t="str">
        <f ca="1">""&amp;VLOOKUP(3+10*AM145,INDIRECT($BD$4),4,0)</f>
        <v>10974</v>
      </c>
      <c r="AX158" s="158"/>
      <c r="AY158" s="249" t="s">
        <v>21</v>
      </c>
      <c r="AZ158" s="171" t="str">
        <f ca="1">CHOOSE(FIND(MID(VLOOKUP(5+10*AM145,INDIRECT($BD$4),4,0),1,1),"0123456789ABCD"),"-","-","-","-","-","-","-","1","2","3","4","5","6","7")</f>
        <v>1</v>
      </c>
      <c r="BA158" s="171" t="str">
        <f ca="1">CHOOSE(FIND(MID(VLOOKUP(5+10*AM145,INDIRECT($BD$4),4,0),2,1),"0123456789ABCD"),"-","-","-","-","-","-","-","1","2","3","4","5","6","7")</f>
        <v>-</v>
      </c>
      <c r="BB158" s="171" t="str">
        <f ca="1">CHOOSE(FIND(MID(VLOOKUP(5+10*AM145,INDIRECT($BD$4),4,0),3,1),"0123456789ABCD"),"-","-","-","-","-","-","-","1","2","3","4","5","6","7")</f>
        <v>4</v>
      </c>
      <c r="BC158" s="171" t="str">
        <f ca="1">CHOOSE(FIND(MID(VLOOKUP(5+10*AM145,INDIRECT($BD$4),4,0),4,1),"0123456789ABCD"),"-","-","-","-","-","-","-","1","2","3","4","5","6","7")</f>
        <v>-</v>
      </c>
      <c r="BD158" s="172" t="str">
        <f ca="1">CHOOSE(FIND(MID(VLOOKUP(5+10*AM145,INDIRECT($BD$4),4,0),5,1),"0123456789ABCD"),"-","-","-","-","-","-","-","1","2","3","4","5","6","7")</f>
        <v>-</v>
      </c>
    </row>
    <row r="159" spans="1:56" s="155" customFormat="1" ht="10.5" customHeight="1">
      <c r="A159" s="182" t="str">
        <f ca="1">" "&amp;MID(VLOOKUP(6+10*A145,INDIRECT($BD$4),2,0),1,1)&amp;CHOOSE(FIND(MID(VLOOKUP(6+10*A145,INDIRECT($BD$4),2,0),2,1),"SHDCN"),"♠","♥","♦","♣","NT")&amp;IF(VLOOKUP(6+10*A145,INDIRECT($BD$4),3,0)="d","*","")&amp;" "&amp;VLOOKUP(6+10*A145,INDIRECT($BD$4),4,0)&amp;", "&amp;IF(VLOOKUP(6+10*A145,INDIRECT($BD$4),5,0)&gt;0,"+"&amp;VLOOKUP(6+10*A145,INDIRECT($BD$4),5,0),VLOOKUP(6+10*A145,INDIRECT($BD$4),5,0))</f>
        <v> 3NT S, +400</v>
      </c>
      <c r="G159" s="251" t="s">
        <v>17</v>
      </c>
      <c r="H159" s="113" t="str">
        <f ca="1">""&amp;VLOOKUP(4+10*A145,INDIRECT($BD$4),4,0)</f>
        <v>A102</v>
      </c>
      <c r="L159" s="158"/>
      <c r="M159" s="249" t="s">
        <v>22</v>
      </c>
      <c r="N159" s="171" t="str">
        <f ca="1">CHOOSE(FIND(MID(VLOOKUP(5+10*A145,INDIRECT($BD$4),3,0),1,1),"0123456789ABCD"),"-","-","-","-","-","-","-","1","2","3","4","5","6","7")</f>
        <v>-</v>
      </c>
      <c r="O159" s="171" t="str">
        <f ca="1">CHOOSE(FIND(MID(VLOOKUP(5+10*A145,INDIRECT($BD$4),3,0),2,1),"0123456789ABCD"),"-","-","-","-","-","-","-","1","2","3","4","5","6","7")</f>
        <v>-</v>
      </c>
      <c r="P159" s="171" t="str">
        <f ca="1">CHOOSE(FIND(MID(VLOOKUP(5+10*A145,INDIRECT($BD$4),3,0),3,1),"0123456789ABCD"),"-","-","-","-","-","-","-","1","2","3","4","5","6","7")</f>
        <v>-</v>
      </c>
      <c r="Q159" s="171" t="str">
        <f ca="1">CHOOSE(FIND(MID(VLOOKUP(5+10*A145,INDIRECT($BD$4),3,0),4,1),"0123456789ABCD"),"-","-","-","-","-","-","-","1","2","3","4","5","6","7")</f>
        <v>1</v>
      </c>
      <c r="R159" s="172" t="str">
        <f ca="1">CHOOSE(FIND(MID(VLOOKUP(5+10*A145,INDIRECT($BD$4),3,0),5,1),"0123456789ABCD"),"-","-","-","-","-","-","-","1","2","3","4","5","6","7")</f>
        <v>-</v>
      </c>
      <c r="T159" s="182" t="str">
        <f ca="1">" "&amp;MID(VLOOKUP(6+10*T145,INDIRECT($BD$4),2,0),1,1)&amp;CHOOSE(FIND(MID(VLOOKUP(6+10*T145,INDIRECT($BD$4),2,0),2,1),"SHDCN"),"♠","♥","♦","♣","NT")&amp;IF(VLOOKUP(6+10*T145,INDIRECT($BD$4),3,0)="d","*","")&amp;" "&amp;VLOOKUP(6+10*T145,INDIRECT($BD$4),4,0)&amp;", "&amp;IF(VLOOKUP(6+10*T145,INDIRECT($BD$4),5,0)&gt;0,"+"&amp;VLOOKUP(6+10*T145,INDIRECT($BD$4),5,0),VLOOKUP(6+10*T145,INDIRECT($BD$4),5,0))</f>
        <v> 6♦ S, +1370</v>
      </c>
      <c r="Z159" s="251" t="s">
        <v>17</v>
      </c>
      <c r="AA159" s="113" t="str">
        <f ca="1">""&amp;VLOOKUP(4+10*T145,INDIRECT($BD$4),4,0)</f>
        <v>QJ102</v>
      </c>
      <c r="AE159" s="158"/>
      <c r="AF159" s="249" t="s">
        <v>22</v>
      </c>
      <c r="AG159" s="171" t="str">
        <f ca="1">CHOOSE(FIND(MID(VLOOKUP(5+10*T145,INDIRECT($BD$4),3,0),1,1),"0123456789ABCD"),"-","-","-","-","-","-","-","1","2","3","4","5","6","7")</f>
        <v>-</v>
      </c>
      <c r="AH159" s="171" t="str">
        <f ca="1">CHOOSE(FIND(MID(VLOOKUP(5+10*T145,INDIRECT($BD$4),3,0),2,1),"0123456789ABCD"),"-","-","-","-","-","-","-","1","2","3","4","5","6","7")</f>
        <v>-</v>
      </c>
      <c r="AI159" s="171" t="str">
        <f ca="1">CHOOSE(FIND(MID(VLOOKUP(5+10*T145,INDIRECT($BD$4),3,0),3,1),"0123456789ABCD"),"-","-","-","-","-","-","-","1","2","3","4","5","6","7")</f>
        <v>-</v>
      </c>
      <c r="AJ159" s="171" t="str">
        <f ca="1">CHOOSE(FIND(MID(VLOOKUP(5+10*T145,INDIRECT($BD$4),3,0),4,1),"0123456789ABCD"),"-","-","-","-","-","-","-","1","2","3","4","5","6","7")</f>
        <v>-</v>
      </c>
      <c r="AK159" s="172" t="str">
        <f ca="1">CHOOSE(FIND(MID(VLOOKUP(5+10*T145,INDIRECT($BD$4),3,0),5,1),"0123456789ABCD"),"-","-","-","-","-","-","-","1","2","3","4","5","6","7")</f>
        <v>-</v>
      </c>
      <c r="AM159" s="182" t="str">
        <f ca="1">" "&amp;MID(VLOOKUP(6+10*AM145,INDIRECT($BD$4),2,0),1,1)&amp;CHOOSE(FIND(MID(VLOOKUP(6+10*AM145,INDIRECT($BD$4),2,0),2,1),"SHDCN"),"♠","♥","♦","♣","NT")&amp;IF(VLOOKUP(6+10*AM145,INDIRECT($BD$4),3,0)="d","*","")&amp;" "&amp;VLOOKUP(6+10*AM145,INDIRECT($BD$4),4,0)&amp;", "&amp;IF(VLOOKUP(6+10*AM145,INDIRECT($BD$4),5,0)&gt;0,"+"&amp;VLOOKUP(6+10*AM145,INDIRECT($BD$4),5,0),VLOOKUP(6+10*AM145,INDIRECT($BD$4),5,0))</f>
        <v> 4♠* E, +100</v>
      </c>
      <c r="AS159" s="251" t="s">
        <v>17</v>
      </c>
      <c r="AT159" s="113" t="str">
        <f ca="1">""&amp;VLOOKUP(4+10*AM145,INDIRECT($BD$4),4,0)</f>
        <v>KQ95</v>
      </c>
      <c r="AX159" s="158"/>
      <c r="AY159" s="249" t="s">
        <v>22</v>
      </c>
      <c r="AZ159" s="171" t="str">
        <f ca="1">CHOOSE(FIND(MID(VLOOKUP(5+10*AM145,INDIRECT($BD$4),3,0),1,1),"0123456789ABCD"),"-","-","-","-","-","-","-","1","2","3","4","5","6","7")</f>
        <v>-</v>
      </c>
      <c r="BA159" s="171" t="str">
        <f ca="1">CHOOSE(FIND(MID(VLOOKUP(5+10*AM145,INDIRECT($BD$4),3,0),2,1),"0123456789ABCD"),"-","-","-","-","-","-","-","1","2","3","4","5","6","7")</f>
        <v>3</v>
      </c>
      <c r="BB159" s="171" t="str">
        <f ca="1">CHOOSE(FIND(MID(VLOOKUP(5+10*AM145,INDIRECT($BD$4),3,0),3,1),"0123456789ABCD"),"-","-","-","-","-","-","-","1","2","3","4","5","6","7")</f>
        <v>-</v>
      </c>
      <c r="BC159" s="171" t="str">
        <f ca="1">CHOOSE(FIND(MID(VLOOKUP(5+10*AM145,INDIRECT($BD$4),3,0),4,1),"0123456789ABCD"),"-","-","-","-","-","-","-","1","2","3","4","5","6","7")</f>
        <v>3</v>
      </c>
      <c r="BD159" s="172" t="str">
        <f ca="1">CHOOSE(FIND(MID(VLOOKUP(5+10*AM145,INDIRECT($BD$4),3,0),5,1),"0123456789ABCD"),"-","-","-","-","-","-","-","1","2","3","4","5","6","7")</f>
        <v>1</v>
      </c>
    </row>
    <row r="160" spans="1:56" s="155" customFormat="1" ht="10.5" customHeight="1">
      <c r="A160" s="156"/>
      <c r="B160" s="173"/>
      <c r="C160" s="173"/>
      <c r="D160" s="173"/>
      <c r="E160" s="173"/>
      <c r="F160" s="173"/>
      <c r="G160" s="173"/>
      <c r="H160" s="173"/>
      <c r="I160" s="174"/>
      <c r="J160" s="175"/>
      <c r="K160" s="175"/>
      <c r="L160" s="176"/>
      <c r="M160" s="250" t="s">
        <v>23</v>
      </c>
      <c r="N160" s="177" t="str">
        <f ca="1">CHOOSE(FIND(MID(VLOOKUP(5+10*A145,INDIRECT($BD$4),5,0),1,1),"0123456789ABCD"),"-","-","-","-","-","-","-","1","2","3","4","5","6","7")</f>
        <v>-</v>
      </c>
      <c r="O160" s="177" t="str">
        <f ca="1">CHOOSE(FIND(MID(VLOOKUP(5+10*A145,INDIRECT($BD$4),5,0),2,1),"0123456789ABCD"),"-","-","-","-","-","-","-","1","2","3","4","5","6","7")</f>
        <v>-</v>
      </c>
      <c r="P160" s="177" t="str">
        <f ca="1">CHOOSE(FIND(MID(VLOOKUP(5+10*A145,INDIRECT($BD$4),5,0),3,1),"0123456789ABCD"),"-","-","-","-","-","-","-","1","2","3","4","5","6","7")</f>
        <v>-</v>
      </c>
      <c r="Q160" s="177" t="str">
        <f ca="1">CHOOSE(FIND(MID(VLOOKUP(5+10*A145,INDIRECT($BD$4),5,0),4,1),"0123456789ABCD"),"-","-","-","-","-","-","-","1","2","3","4","5","6","7")</f>
        <v>1</v>
      </c>
      <c r="R160" s="178" t="str">
        <f ca="1">CHOOSE(FIND(MID(VLOOKUP(5+10*A145,INDIRECT($BD$4),5,0),5,1),"0123456789ABCD"),"-","-","-","-","-","-","-","1","2","3","4","5","6","7")</f>
        <v>-</v>
      </c>
      <c r="T160" s="156"/>
      <c r="U160" s="173"/>
      <c r="V160" s="173"/>
      <c r="W160" s="173"/>
      <c r="X160" s="173"/>
      <c r="Y160" s="173"/>
      <c r="Z160" s="173"/>
      <c r="AA160" s="173"/>
      <c r="AB160" s="174"/>
      <c r="AC160" s="175"/>
      <c r="AD160" s="175"/>
      <c r="AE160" s="176"/>
      <c r="AF160" s="250" t="s">
        <v>23</v>
      </c>
      <c r="AG160" s="177" t="str">
        <f ca="1">CHOOSE(FIND(MID(VLOOKUP(5+10*T145,INDIRECT($BD$4),5,0),1,1),"0123456789ABCD"),"-","-","-","-","-","-","-","1","2","3","4","5","6","7")</f>
        <v>-</v>
      </c>
      <c r="AH160" s="177" t="str">
        <f ca="1">CHOOSE(FIND(MID(VLOOKUP(5+10*T145,INDIRECT($BD$4),5,0),2,1),"0123456789ABCD"),"-","-","-","-","-","-","-","1","2","3","4","5","6","7")</f>
        <v>-</v>
      </c>
      <c r="AI160" s="177" t="str">
        <f ca="1">CHOOSE(FIND(MID(VLOOKUP(5+10*T145,INDIRECT($BD$4),5,0),3,1),"0123456789ABCD"),"-","-","-","-","-","-","-","1","2","3","4","5","6","7")</f>
        <v>-</v>
      </c>
      <c r="AJ160" s="177" t="str">
        <f ca="1">CHOOSE(FIND(MID(VLOOKUP(5+10*T145,INDIRECT($BD$4),5,0),4,1),"0123456789ABCD"),"-","-","-","-","-","-","-","1","2","3","4","5","6","7")</f>
        <v>-</v>
      </c>
      <c r="AK160" s="178" t="str">
        <f ca="1">CHOOSE(FIND(MID(VLOOKUP(5+10*T145,INDIRECT($BD$4),5,0),5,1),"0123456789ABCD"),"-","-","-","-","-","-","-","1","2","3","4","5","6","7")</f>
        <v>-</v>
      </c>
      <c r="AM160" s="156"/>
      <c r="AN160" s="173"/>
      <c r="AO160" s="173"/>
      <c r="AP160" s="173"/>
      <c r="AQ160" s="173"/>
      <c r="AR160" s="173"/>
      <c r="AS160" s="173"/>
      <c r="AT160" s="173"/>
      <c r="AU160" s="174"/>
      <c r="AV160" s="175"/>
      <c r="AW160" s="175"/>
      <c r="AX160" s="176"/>
      <c r="AY160" s="250" t="s">
        <v>23</v>
      </c>
      <c r="AZ160" s="177" t="str">
        <f ca="1">CHOOSE(FIND(MID(VLOOKUP(5+10*AM145,INDIRECT($BD$4),5,0),1,1),"0123456789ABCD"),"-","-","-","-","-","-","-","1","2","3","4","5","6","7")</f>
        <v>-</v>
      </c>
      <c r="BA160" s="177" t="str">
        <f ca="1">CHOOSE(FIND(MID(VLOOKUP(5+10*AM145,INDIRECT($BD$4),5,0),2,1),"0123456789ABCD"),"-","-","-","-","-","-","-","1","2","3","4","5","6","7")</f>
        <v>3</v>
      </c>
      <c r="BB160" s="177" t="str">
        <f ca="1">CHOOSE(FIND(MID(VLOOKUP(5+10*AM145,INDIRECT($BD$4),5,0),3,1),"0123456789ABCD"),"-","-","-","-","-","-","-","1","2","3","4","5","6","7")</f>
        <v>-</v>
      </c>
      <c r="BC160" s="177" t="str">
        <f ca="1">CHOOSE(FIND(MID(VLOOKUP(5+10*AM145,INDIRECT($BD$4),5,0),4,1),"0123456789ABCD"),"-","-","-","-","-","-","-","1","2","3","4","5","6","7")</f>
        <v>3</v>
      </c>
      <c r="BD160" s="178" t="str">
        <f ca="1">CHOOSE(FIND(MID(VLOOKUP(5+10*AM145,INDIRECT($BD$4),5,0),5,1),"0123456789ABCD"),"-","-","-","-","-","-","-","1","2","3","4","5","6","7")</f>
        <v>1</v>
      </c>
    </row>
    <row r="161" ht="6.75" customHeight="1"/>
    <row r="162" spans="1:56" s="155" customFormat="1" ht="10.5" customHeight="1">
      <c r="A162" s="343">
        <f>1+AM145</f>
        <v>28</v>
      </c>
      <c r="B162" s="344"/>
      <c r="C162" s="344"/>
      <c r="D162" s="344"/>
      <c r="E162" s="345"/>
      <c r="F162" s="238"/>
      <c r="G162" s="238"/>
      <c r="H162" s="238"/>
      <c r="I162" s="152"/>
      <c r="J162" s="152"/>
      <c r="K162" s="152"/>
      <c r="L162" s="153"/>
      <c r="M162" s="254" t="s">
        <v>68</v>
      </c>
      <c r="N162" s="342" t="str">
        <f>""&amp;IF(ISNUMBER(FIND("A",H163)),4,0)+IF(ISNUMBER(FIND("K",H163)),3,0)+IF(ISNUMBER(FIND("Q",H163)),2,0)+IF(ISNUMBER(FIND("J",H163)),1,0)+IF(ISNUMBER(FIND("A",H164)),4,0)+IF(ISNUMBER(FIND("K",H164)),3,0)+IF(ISNUMBER(FIND("Q",H164)),2,0)+IF(ISNUMBER(FIND("J",H164)),1,0)+IF(ISNUMBER(FIND("A",H165)),4,0)+IF(ISNUMBER(FIND("K",H165)),3,0)+IF(ISNUMBER(FIND("Q",H165)),2,0)+IF(ISNUMBER(FIND("J",H165)),1,0)+IF(ISNUMBER(FIND("A",H166)),4,0)+IF(ISNUMBER(FIND("K",H166)),3,0)+IF(ISNUMBER(FIND("Q",H166)),2,0)+IF(ISNUMBER(FIND("J",H166)),1,0)</f>
        <v>10</v>
      </c>
      <c r="O162" s="342"/>
      <c r="P162" s="255" t="s">
        <v>67</v>
      </c>
      <c r="Q162" s="152"/>
      <c r="R162" s="154"/>
      <c r="T162" s="343">
        <f>1+A162</f>
        <v>29</v>
      </c>
      <c r="U162" s="344"/>
      <c r="V162" s="344"/>
      <c r="W162" s="344"/>
      <c r="X162" s="345"/>
      <c r="Y162" s="238"/>
      <c r="Z162" s="238"/>
      <c r="AA162" s="238"/>
      <c r="AB162" s="152"/>
      <c r="AC162" s="152"/>
      <c r="AD162" s="152"/>
      <c r="AE162" s="153"/>
      <c r="AF162" s="254" t="s">
        <v>68</v>
      </c>
      <c r="AG162" s="342" t="str">
        <f>""&amp;IF(ISNUMBER(FIND("A",AA163)),4,0)+IF(ISNUMBER(FIND("K",AA163)),3,0)+IF(ISNUMBER(FIND("Q",AA163)),2,0)+IF(ISNUMBER(FIND("J",AA163)),1,0)+IF(ISNUMBER(FIND("A",AA164)),4,0)+IF(ISNUMBER(FIND("K",AA164)),3,0)+IF(ISNUMBER(FIND("Q",AA164)),2,0)+IF(ISNUMBER(FIND("J",AA164)),1,0)+IF(ISNUMBER(FIND("A",AA165)),4,0)+IF(ISNUMBER(FIND("K",AA165)),3,0)+IF(ISNUMBER(FIND("Q",AA165)),2,0)+IF(ISNUMBER(FIND("J",AA165)),1,0)+IF(ISNUMBER(FIND("A",AA166)),4,0)+IF(ISNUMBER(FIND("K",AA166)),3,0)+IF(ISNUMBER(FIND("Q",AA166)),2,0)+IF(ISNUMBER(FIND("J",AA166)),1,0)</f>
        <v>5</v>
      </c>
      <c r="AH162" s="342"/>
      <c r="AI162" s="255" t="s">
        <v>67</v>
      </c>
      <c r="AJ162" s="152"/>
      <c r="AK162" s="154"/>
      <c r="AM162" s="343">
        <f>1+T162</f>
        <v>30</v>
      </c>
      <c r="AN162" s="344"/>
      <c r="AO162" s="344"/>
      <c r="AP162" s="344"/>
      <c r="AQ162" s="345"/>
      <c r="AR162" s="238"/>
      <c r="AS162" s="238"/>
      <c r="AT162" s="238"/>
      <c r="AU162" s="152"/>
      <c r="AV162" s="152"/>
      <c r="AW162" s="152"/>
      <c r="AX162" s="153"/>
      <c r="AY162" s="254" t="s">
        <v>68</v>
      </c>
      <c r="AZ162" s="342" t="str">
        <f>""&amp;IF(ISNUMBER(FIND("A",AT163)),4,0)+IF(ISNUMBER(FIND("K",AT163)),3,0)+IF(ISNUMBER(FIND("Q",AT163)),2,0)+IF(ISNUMBER(FIND("J",AT163)),1,0)+IF(ISNUMBER(FIND("A",AT164)),4,0)+IF(ISNUMBER(FIND("K",AT164)),3,0)+IF(ISNUMBER(FIND("Q",AT164)),2,0)+IF(ISNUMBER(FIND("J",AT164)),1,0)+IF(ISNUMBER(FIND("A",AT165)),4,0)+IF(ISNUMBER(FIND("K",AT165)),3,0)+IF(ISNUMBER(FIND("Q",AT165)),2,0)+IF(ISNUMBER(FIND("J",AT165)),1,0)+IF(ISNUMBER(FIND("A",AT166)),4,0)+IF(ISNUMBER(FIND("K",AT166)),3,0)+IF(ISNUMBER(FIND("Q",AT166)),2,0)+IF(ISNUMBER(FIND("J",AT166)),1,0)</f>
        <v>16</v>
      </c>
      <c r="BA162" s="342"/>
      <c r="BB162" s="255" t="s">
        <v>67</v>
      </c>
      <c r="BC162" s="152"/>
      <c r="BD162" s="154"/>
    </row>
    <row r="163" spans="1:56" s="155" customFormat="1" ht="10.5" customHeight="1">
      <c r="A163" s="346"/>
      <c r="B163" s="347"/>
      <c r="C163" s="347"/>
      <c r="D163" s="347"/>
      <c r="E163" s="348"/>
      <c r="F163" s="239"/>
      <c r="G163" s="247" t="s">
        <v>52</v>
      </c>
      <c r="H163" s="113" t="str">
        <f ca="1">""&amp;VLOOKUP(1+10*A162,INDIRECT($BD$4),2,0)</f>
        <v>A85</v>
      </c>
      <c r="I163" s="157"/>
      <c r="L163" s="158"/>
      <c r="M163" s="249" t="s">
        <v>69</v>
      </c>
      <c r="N163" s="349" t="str">
        <f>""&amp;IF(ISNUMBER(FIND("A",H173)),4,0)+IF(ISNUMBER(FIND("K",H173)),3,0)+IF(ISNUMBER(FIND("Q",H173)),2,0)+IF(ISNUMBER(FIND("J",H173)),1,0)+IF(ISNUMBER(FIND("A",H174)),4,0)+IF(ISNUMBER(FIND("K",H174)),3,0)+IF(ISNUMBER(FIND("Q",H174)),2,0)+IF(ISNUMBER(FIND("J",H174)),1,0)+IF(ISNUMBER(FIND("A",H175)),4,0)+IF(ISNUMBER(FIND("K",H175)),3,0)+IF(ISNUMBER(FIND("Q",H175)),2,0)+IF(ISNUMBER(FIND("J",H175)),1,0)+IF(ISNUMBER(FIND("A",H176)),4,0)+IF(ISNUMBER(FIND("K",H176)),3,0)+IF(ISNUMBER(FIND("Q",H176)),2,0)+IF(ISNUMBER(FIND("J",H176)),1,0)</f>
        <v>14</v>
      </c>
      <c r="O163" s="349"/>
      <c r="P163" s="162" t="s">
        <v>67</v>
      </c>
      <c r="R163" s="179"/>
      <c r="T163" s="346"/>
      <c r="U163" s="347"/>
      <c r="V163" s="347"/>
      <c r="W163" s="347"/>
      <c r="X163" s="348"/>
      <c r="Y163" s="239"/>
      <c r="Z163" s="247" t="s">
        <v>52</v>
      </c>
      <c r="AA163" s="113" t="str">
        <f ca="1">""&amp;VLOOKUP(1+10*T162,INDIRECT($BD$4),2,0)</f>
        <v>J64</v>
      </c>
      <c r="AB163" s="157"/>
      <c r="AE163" s="158"/>
      <c r="AF163" s="249" t="s">
        <v>69</v>
      </c>
      <c r="AG163" s="349" t="str">
        <f>""&amp;IF(ISNUMBER(FIND("A",AA173)),4,0)+IF(ISNUMBER(FIND("K",AA173)),3,0)+IF(ISNUMBER(FIND("Q",AA173)),2,0)+IF(ISNUMBER(FIND("J",AA173)),1,0)+IF(ISNUMBER(FIND("A",AA174)),4,0)+IF(ISNUMBER(FIND("K",AA174)),3,0)+IF(ISNUMBER(FIND("Q",AA174)),2,0)+IF(ISNUMBER(FIND("J",AA174)),1,0)+IF(ISNUMBER(FIND("A",AA175)),4,0)+IF(ISNUMBER(FIND("K",AA175)),3,0)+IF(ISNUMBER(FIND("Q",AA175)),2,0)+IF(ISNUMBER(FIND("J",AA175)),1,0)+IF(ISNUMBER(FIND("A",AA176)),4,0)+IF(ISNUMBER(FIND("K",AA176)),3,0)+IF(ISNUMBER(FIND("Q",AA176)),2,0)+IF(ISNUMBER(FIND("J",AA176)),1,0)</f>
        <v>9</v>
      </c>
      <c r="AH163" s="349"/>
      <c r="AI163" s="162" t="s">
        <v>67</v>
      </c>
      <c r="AK163" s="179"/>
      <c r="AM163" s="346"/>
      <c r="AN163" s="347"/>
      <c r="AO163" s="347"/>
      <c r="AP163" s="347"/>
      <c r="AQ163" s="348"/>
      <c r="AR163" s="239"/>
      <c r="AS163" s="247" t="s">
        <v>52</v>
      </c>
      <c r="AT163" s="113" t="str">
        <f ca="1">""&amp;VLOOKUP(1+10*AM162,INDIRECT($BD$4),2,0)</f>
        <v>97</v>
      </c>
      <c r="AU163" s="157"/>
      <c r="AX163" s="158"/>
      <c r="AY163" s="249" t="s">
        <v>69</v>
      </c>
      <c r="AZ163" s="349" t="str">
        <f>""&amp;IF(ISNUMBER(FIND("A",AT173)),4,0)+IF(ISNUMBER(FIND("K",AT173)),3,0)+IF(ISNUMBER(FIND("Q",AT173)),2,0)+IF(ISNUMBER(FIND("J",AT173)),1,0)+IF(ISNUMBER(FIND("A",AT174)),4,0)+IF(ISNUMBER(FIND("K",AT174)),3,0)+IF(ISNUMBER(FIND("Q",AT174)),2,0)+IF(ISNUMBER(FIND("J",AT174)),1,0)+IF(ISNUMBER(FIND("A",AT175)),4,0)+IF(ISNUMBER(FIND("K",AT175)),3,0)+IF(ISNUMBER(FIND("Q",AT175)),2,0)+IF(ISNUMBER(FIND("J",AT175)),1,0)+IF(ISNUMBER(FIND("A",AT176)),4,0)+IF(ISNUMBER(FIND("K",AT176)),3,0)+IF(ISNUMBER(FIND("Q",AT176)),2,0)+IF(ISNUMBER(FIND("J",AT176)),1,0)</f>
        <v>14</v>
      </c>
      <c r="BA163" s="349"/>
      <c r="BB163" s="162" t="s">
        <v>67</v>
      </c>
      <c r="BD163" s="179"/>
    </row>
    <row r="164" spans="1:56" s="155" customFormat="1" ht="10.5" customHeight="1">
      <c r="A164" s="294" t="str">
        <f>MID("WNES",1+MOD(A162,4),1)&amp;" / "&amp;MID(" EW  NS NoneBoth",1+4*INT(MOD(11*A162,16)/4),4)</f>
        <v>W /  NS </v>
      </c>
      <c r="B164" s="295"/>
      <c r="C164" s="295"/>
      <c r="D164" s="295"/>
      <c r="E164" s="302"/>
      <c r="F164" s="181"/>
      <c r="G164" s="247" t="s">
        <v>15</v>
      </c>
      <c r="H164" s="113" t="str">
        <f ca="1">""&amp;VLOOKUP(2+10*A162,INDIRECT($BD$4),2,0)</f>
        <v>1052</v>
      </c>
      <c r="I164" s="157"/>
      <c r="L164" s="158"/>
      <c r="M164" s="249" t="s">
        <v>70</v>
      </c>
      <c r="N164" s="349" t="str">
        <f>""&amp;IF(ISNUMBER(FIND("A",M168)),4,0)+IF(ISNUMBER(FIND("K",M168)),3,0)+IF(ISNUMBER(FIND("Q",M168)),2,0)+IF(ISNUMBER(FIND("J",M168)),1,0)+IF(ISNUMBER(FIND("A",M169)),4,0)+IF(ISNUMBER(FIND("K",M169)),3,0)+IF(ISNUMBER(FIND("Q",M169)),2,0)+IF(ISNUMBER(FIND("J",M169)),1,0)+IF(ISNUMBER(FIND("A",M170)),4,0)+IF(ISNUMBER(FIND("K",M170)),3,0)+IF(ISNUMBER(FIND("Q",M170)),2,0)+IF(ISNUMBER(FIND("J",M170)),1,0)+IF(ISNUMBER(FIND("A",M171)),4,0)+IF(ISNUMBER(FIND("K",M171)),3,0)+IF(ISNUMBER(FIND("Q",M171)),2,0)+IF(ISNUMBER(FIND("J",M171)),1,0)</f>
        <v>6</v>
      </c>
      <c r="O164" s="349"/>
      <c r="P164" s="162" t="s">
        <v>67</v>
      </c>
      <c r="R164" s="160"/>
      <c r="T164" s="294" t="str">
        <f>MID("WNES",1+MOD(T162,4),1)&amp;" / "&amp;MID(" EW  NS NoneBoth",1+4*INT(MOD(11*T162,16)/4),4)</f>
        <v>N / Both</v>
      </c>
      <c r="U164" s="295"/>
      <c r="V164" s="295"/>
      <c r="W164" s="295"/>
      <c r="X164" s="302"/>
      <c r="Y164" s="181"/>
      <c r="Z164" s="247" t="s">
        <v>15</v>
      </c>
      <c r="AA164" s="113" t="str">
        <f ca="1">""&amp;VLOOKUP(2+10*T162,INDIRECT($BD$4),2,0)</f>
        <v>J10763</v>
      </c>
      <c r="AB164" s="157"/>
      <c r="AE164" s="158"/>
      <c r="AF164" s="249" t="s">
        <v>70</v>
      </c>
      <c r="AG164" s="349" t="str">
        <f>""&amp;IF(ISNUMBER(FIND("A",AF168)),4,0)+IF(ISNUMBER(FIND("K",AF168)),3,0)+IF(ISNUMBER(FIND("Q",AF168)),2,0)+IF(ISNUMBER(FIND("J",AF168)),1,0)+IF(ISNUMBER(FIND("A",AF169)),4,0)+IF(ISNUMBER(FIND("K",AF169)),3,0)+IF(ISNUMBER(FIND("Q",AF169)),2,0)+IF(ISNUMBER(FIND("J",AF169)),1,0)+IF(ISNUMBER(FIND("A",AF170)),4,0)+IF(ISNUMBER(FIND("K",AF170)),3,0)+IF(ISNUMBER(FIND("Q",AF170)),2,0)+IF(ISNUMBER(FIND("J",AF170)),1,0)+IF(ISNUMBER(FIND("A",AF171)),4,0)+IF(ISNUMBER(FIND("K",AF171)),3,0)+IF(ISNUMBER(FIND("Q",AF171)),2,0)+IF(ISNUMBER(FIND("J",AF171)),1,0)</f>
        <v>10</v>
      </c>
      <c r="AH164" s="349"/>
      <c r="AI164" s="162" t="s">
        <v>67</v>
      </c>
      <c r="AK164" s="160"/>
      <c r="AM164" s="294" t="str">
        <f>MID("WNES",1+MOD(AM162,4),1)&amp;" / "&amp;MID(" EW  NS NoneBoth",1+4*INT(MOD(11*AM162,16)/4),4)</f>
        <v>E / None</v>
      </c>
      <c r="AN164" s="295"/>
      <c r="AO164" s="295"/>
      <c r="AP164" s="295"/>
      <c r="AQ164" s="302"/>
      <c r="AR164" s="181"/>
      <c r="AS164" s="247" t="s">
        <v>15</v>
      </c>
      <c r="AT164" s="113" t="str">
        <f ca="1">""&amp;VLOOKUP(2+10*AM162,INDIRECT($BD$4),2,0)</f>
        <v>AQJ</v>
      </c>
      <c r="AU164" s="157"/>
      <c r="AX164" s="158"/>
      <c r="AY164" s="249" t="s">
        <v>70</v>
      </c>
      <c r="AZ164" s="349" t="str">
        <f>""&amp;IF(ISNUMBER(FIND("A",AY168)),4,0)+IF(ISNUMBER(FIND("K",AY168)),3,0)+IF(ISNUMBER(FIND("Q",AY168)),2,0)+IF(ISNUMBER(FIND("J",AY168)),1,0)+IF(ISNUMBER(FIND("A",AY169)),4,0)+IF(ISNUMBER(FIND("K",AY169)),3,0)+IF(ISNUMBER(FIND("Q",AY169)),2,0)+IF(ISNUMBER(FIND("J",AY169)),1,0)+IF(ISNUMBER(FIND("A",AY170)),4,0)+IF(ISNUMBER(FIND("K",AY170)),3,0)+IF(ISNUMBER(FIND("Q",AY170)),2,0)+IF(ISNUMBER(FIND("J",AY170)),1,0)+IF(ISNUMBER(FIND("A",AY171)),4,0)+IF(ISNUMBER(FIND("K",AY171)),3,0)+IF(ISNUMBER(FIND("Q",AY171)),2,0)+IF(ISNUMBER(FIND("J",AY171)),1,0)</f>
        <v>6</v>
      </c>
      <c r="BA164" s="349"/>
      <c r="BB164" s="162" t="s">
        <v>67</v>
      </c>
      <c r="BD164" s="160"/>
    </row>
    <row r="165" spans="1:56" s="155" customFormat="1" ht="10.5" customHeight="1">
      <c r="A165" s="320"/>
      <c r="B165" s="321"/>
      <c r="C165" s="321"/>
      <c r="D165" s="321"/>
      <c r="E165" s="322"/>
      <c r="F165" s="181"/>
      <c r="G165" s="247" t="s">
        <v>53</v>
      </c>
      <c r="H165" s="113" t="str">
        <f ca="1">""&amp;VLOOKUP(3+10*A162,INDIRECT($BD$4),2,0)</f>
        <v>Q6</v>
      </c>
      <c r="I165" s="157"/>
      <c r="L165" s="158"/>
      <c r="M165" s="250" t="s">
        <v>71</v>
      </c>
      <c r="N165" s="341" t="str">
        <f>""&amp;IF(ISNUMBER(FIND("A",B168)),4,0)+IF(ISNUMBER(FIND("K",B168)),3,0)+IF(ISNUMBER(FIND("Q",B168)),2,0)+IF(ISNUMBER(FIND("J",B168)),1,0)+IF(ISNUMBER(FIND("A",B169)),4,0)+IF(ISNUMBER(FIND("K",B169)),3,0)+IF(ISNUMBER(FIND("Q",B169)),2,0)+IF(ISNUMBER(FIND("J",B169)),1,0)+IF(ISNUMBER(FIND("A",B170)),4,0)+IF(ISNUMBER(FIND("K",B170)),3,0)+IF(ISNUMBER(FIND("Q",B170)),2,0)+IF(ISNUMBER(FIND("J",B170)),1,0)+IF(ISNUMBER(FIND("A",B171)),4,0)+IF(ISNUMBER(FIND("K",B171)),3,0)+IF(ISNUMBER(FIND("Q",B171)),2,0)+IF(ISNUMBER(FIND("J",B171)),1,0)</f>
        <v>10</v>
      </c>
      <c r="O165" s="341"/>
      <c r="P165" s="175" t="s">
        <v>67</v>
      </c>
      <c r="Q165" s="253"/>
      <c r="R165" s="248"/>
      <c r="T165" s="320"/>
      <c r="U165" s="321"/>
      <c r="V165" s="321"/>
      <c r="W165" s="321"/>
      <c r="X165" s="322"/>
      <c r="Y165" s="181"/>
      <c r="Z165" s="247" t="s">
        <v>53</v>
      </c>
      <c r="AA165" s="113" t="str">
        <f ca="1">""&amp;VLOOKUP(3+10*T162,INDIRECT($BD$4),2,0)</f>
        <v>J3</v>
      </c>
      <c r="AB165" s="157"/>
      <c r="AE165" s="158"/>
      <c r="AF165" s="250" t="s">
        <v>71</v>
      </c>
      <c r="AG165" s="341" t="str">
        <f>""&amp;IF(ISNUMBER(FIND("A",U168)),4,0)+IF(ISNUMBER(FIND("K",U168)),3,0)+IF(ISNUMBER(FIND("Q",U168)),2,0)+IF(ISNUMBER(FIND("J",U168)),1,0)+IF(ISNUMBER(FIND("A",U169)),4,0)+IF(ISNUMBER(FIND("K",U169)),3,0)+IF(ISNUMBER(FIND("Q",U169)),2,0)+IF(ISNUMBER(FIND("J",U169)),1,0)+IF(ISNUMBER(FIND("A",U170)),4,0)+IF(ISNUMBER(FIND("K",U170)),3,0)+IF(ISNUMBER(FIND("Q",U170)),2,0)+IF(ISNUMBER(FIND("J",U170)),1,0)+IF(ISNUMBER(FIND("A",U171)),4,0)+IF(ISNUMBER(FIND("K",U171)),3,0)+IF(ISNUMBER(FIND("Q",U171)),2,0)+IF(ISNUMBER(FIND("J",U171)),1,0)</f>
        <v>16</v>
      </c>
      <c r="AH165" s="341"/>
      <c r="AI165" s="175" t="s">
        <v>67</v>
      </c>
      <c r="AJ165" s="253"/>
      <c r="AK165" s="248"/>
      <c r="AM165" s="320"/>
      <c r="AN165" s="321"/>
      <c r="AO165" s="321"/>
      <c r="AP165" s="321"/>
      <c r="AQ165" s="322"/>
      <c r="AR165" s="181"/>
      <c r="AS165" s="247" t="s">
        <v>53</v>
      </c>
      <c r="AT165" s="113" t="str">
        <f ca="1">""&amp;VLOOKUP(3+10*AM162,INDIRECT($BD$4),2,0)</f>
        <v>KQ6</v>
      </c>
      <c r="AU165" s="157"/>
      <c r="AX165" s="158"/>
      <c r="AY165" s="250" t="s">
        <v>71</v>
      </c>
      <c r="AZ165" s="341" t="str">
        <f>""&amp;IF(ISNUMBER(FIND("A",AN168)),4,0)+IF(ISNUMBER(FIND("K",AN168)),3,0)+IF(ISNUMBER(FIND("Q",AN168)),2,0)+IF(ISNUMBER(FIND("J",AN168)),1,0)+IF(ISNUMBER(FIND("A",AN169)),4,0)+IF(ISNUMBER(FIND("K",AN169)),3,0)+IF(ISNUMBER(FIND("Q",AN169)),2,0)+IF(ISNUMBER(FIND("J",AN169)),1,0)+IF(ISNUMBER(FIND("A",AN170)),4,0)+IF(ISNUMBER(FIND("K",AN170)),3,0)+IF(ISNUMBER(FIND("Q",AN170)),2,0)+IF(ISNUMBER(FIND("J",AN170)),1,0)+IF(ISNUMBER(FIND("A",AN171)),4,0)+IF(ISNUMBER(FIND("K",AN171)),3,0)+IF(ISNUMBER(FIND("Q",AN171)),2,0)+IF(ISNUMBER(FIND("J",AN171)),1,0)</f>
        <v>4</v>
      </c>
      <c r="BA165" s="341"/>
      <c r="BB165" s="175" t="s">
        <v>67</v>
      </c>
      <c r="BC165" s="253"/>
      <c r="BD165" s="248"/>
    </row>
    <row r="166" spans="1:56" s="155" customFormat="1" ht="10.5" customHeight="1">
      <c r="A166" s="180"/>
      <c r="B166" s="181"/>
      <c r="C166" s="181"/>
      <c r="D166" s="181"/>
      <c r="E166" s="181"/>
      <c r="F166" s="181"/>
      <c r="G166" s="247" t="s">
        <v>17</v>
      </c>
      <c r="H166" s="113" t="str">
        <f ca="1">""&amp;VLOOKUP(4+10*A162,INDIRECT($BD$4),2,0)</f>
        <v>KJ1095</v>
      </c>
      <c r="I166" s="157"/>
      <c r="L166" s="158"/>
      <c r="R166" s="160"/>
      <c r="T166" s="180"/>
      <c r="U166" s="181"/>
      <c r="V166" s="181"/>
      <c r="W166" s="181"/>
      <c r="X166" s="181"/>
      <c r="Y166" s="181"/>
      <c r="Z166" s="247" t="s">
        <v>17</v>
      </c>
      <c r="AA166" s="113" t="str">
        <f ca="1">""&amp;VLOOKUP(4+10*T162,INDIRECT($BD$4),2,0)</f>
        <v>Q43</v>
      </c>
      <c r="AB166" s="157"/>
      <c r="AE166" s="158"/>
      <c r="AK166" s="160"/>
      <c r="AM166" s="180"/>
      <c r="AN166" s="181"/>
      <c r="AO166" s="181"/>
      <c r="AP166" s="181"/>
      <c r="AQ166" s="181"/>
      <c r="AR166" s="181"/>
      <c r="AS166" s="247" t="s">
        <v>17</v>
      </c>
      <c r="AT166" s="113" t="str">
        <f ca="1">""&amp;VLOOKUP(4+10*AM162,INDIRECT($BD$4),2,0)</f>
        <v>A10742</v>
      </c>
      <c r="AU166" s="157"/>
      <c r="AX166" s="158"/>
      <c r="BD166" s="160"/>
    </row>
    <row r="167" spans="1:56" s="155" customFormat="1" ht="10.5" customHeight="1">
      <c r="A167" s="159"/>
      <c r="I167" s="161"/>
      <c r="J167" s="157"/>
      <c r="K167" s="157"/>
      <c r="L167" s="158"/>
      <c r="R167" s="160"/>
      <c r="T167" s="159"/>
      <c r="AB167" s="161"/>
      <c r="AC167" s="157"/>
      <c r="AD167" s="157"/>
      <c r="AE167" s="158"/>
      <c r="AK167" s="160"/>
      <c r="AM167" s="159"/>
      <c r="AU167" s="161"/>
      <c r="AV167" s="157"/>
      <c r="AW167" s="157"/>
      <c r="AX167" s="158"/>
      <c r="BD167" s="160"/>
    </row>
    <row r="168" spans="1:56" s="155" customFormat="1" ht="10.5" customHeight="1">
      <c r="A168" s="252" t="s">
        <v>52</v>
      </c>
      <c r="B168" s="113" t="str">
        <f ca="1">""&amp;VLOOKUP(1+10*A162,INDIRECT($BD$4),5,0)</f>
        <v>7</v>
      </c>
      <c r="C168" s="114"/>
      <c r="F168" s="113"/>
      <c r="H168" s="231"/>
      <c r="I168" s="336" t="s">
        <v>20</v>
      </c>
      <c r="J168" s="232"/>
      <c r="K168" s="233"/>
      <c r="L168" s="251" t="s">
        <v>52</v>
      </c>
      <c r="M168" s="113" t="str">
        <f ca="1">""&amp;VLOOKUP(1+10*A162,INDIRECT($BD$4),3,0)</f>
        <v>KQJ932</v>
      </c>
      <c r="O168" s="114"/>
      <c r="P168" s="162"/>
      <c r="Q168" s="162"/>
      <c r="R168" s="163"/>
      <c r="T168" s="252" t="s">
        <v>52</v>
      </c>
      <c r="U168" s="113" t="str">
        <f ca="1">""&amp;VLOOKUP(1+10*T162,INDIRECT($BD$4),5,0)</f>
        <v>AQ1073</v>
      </c>
      <c r="V168" s="114"/>
      <c r="Y168" s="113"/>
      <c r="AA168" s="231"/>
      <c r="AB168" s="336" t="s">
        <v>20</v>
      </c>
      <c r="AC168" s="232"/>
      <c r="AD168" s="233"/>
      <c r="AE168" s="251" t="s">
        <v>52</v>
      </c>
      <c r="AF168" s="113" t="str">
        <f ca="1">""&amp;VLOOKUP(1+10*T162,INDIRECT($BD$4),3,0)</f>
        <v>82</v>
      </c>
      <c r="AH168" s="114"/>
      <c r="AI168" s="162"/>
      <c r="AJ168" s="162"/>
      <c r="AK168" s="163"/>
      <c r="AM168" s="252" t="s">
        <v>52</v>
      </c>
      <c r="AN168" s="113" t="str">
        <f ca="1">""&amp;VLOOKUP(1+10*AM162,INDIRECT($BD$4),5,0)</f>
        <v>102</v>
      </c>
      <c r="AO168" s="114"/>
      <c r="AR168" s="113"/>
      <c r="AT168" s="231"/>
      <c r="AU168" s="336" t="s">
        <v>20</v>
      </c>
      <c r="AV168" s="232"/>
      <c r="AW168" s="233"/>
      <c r="AX168" s="251" t="s">
        <v>52</v>
      </c>
      <c r="AY168" s="113" t="str">
        <f ca="1">""&amp;VLOOKUP(1+10*AM162,INDIRECT($BD$4),3,0)</f>
        <v>Q64</v>
      </c>
      <c r="BA168" s="114"/>
      <c r="BB168" s="162"/>
      <c r="BC168" s="162"/>
      <c r="BD168" s="163"/>
    </row>
    <row r="169" spans="1:56" s="155" customFormat="1" ht="10.5" customHeight="1">
      <c r="A169" s="252" t="s">
        <v>15</v>
      </c>
      <c r="B169" s="113" t="str">
        <f ca="1">""&amp;VLOOKUP(2+10*A162,INDIRECT($BD$4),5,0)</f>
        <v>9863</v>
      </c>
      <c r="C169" s="114"/>
      <c r="F169" s="113"/>
      <c r="H169" s="335" t="s">
        <v>23</v>
      </c>
      <c r="I169" s="337"/>
      <c r="J169" s="338" t="s">
        <v>22</v>
      </c>
      <c r="L169" s="251" t="s">
        <v>15</v>
      </c>
      <c r="M169" s="113" t="str">
        <f ca="1">""&amp;VLOOKUP(2+10*A162,INDIRECT($BD$4),3,0)</f>
        <v>74</v>
      </c>
      <c r="O169" s="114"/>
      <c r="P169" s="162"/>
      <c r="Q169" s="162"/>
      <c r="R169" s="163"/>
      <c r="T169" s="252" t="s">
        <v>15</v>
      </c>
      <c r="U169" s="113" t="str">
        <f ca="1">""&amp;VLOOKUP(2+10*T162,INDIRECT($BD$4),5,0)</f>
        <v>A4</v>
      </c>
      <c r="V169" s="114"/>
      <c r="Y169" s="113"/>
      <c r="AA169" s="335" t="s">
        <v>23</v>
      </c>
      <c r="AB169" s="337"/>
      <c r="AC169" s="338" t="s">
        <v>22</v>
      </c>
      <c r="AE169" s="251" t="s">
        <v>15</v>
      </c>
      <c r="AF169" s="113" t="str">
        <f ca="1">""&amp;VLOOKUP(2+10*T162,INDIRECT($BD$4),3,0)</f>
        <v>Q9</v>
      </c>
      <c r="AH169" s="114"/>
      <c r="AI169" s="162"/>
      <c r="AJ169" s="162"/>
      <c r="AK169" s="163"/>
      <c r="AM169" s="252" t="s">
        <v>15</v>
      </c>
      <c r="AN169" s="113" t="str">
        <f ca="1">""&amp;VLOOKUP(2+10*AM162,INDIRECT($BD$4),5,0)</f>
        <v>9643</v>
      </c>
      <c r="AO169" s="114"/>
      <c r="AR169" s="113"/>
      <c r="AT169" s="335" t="s">
        <v>23</v>
      </c>
      <c r="AU169" s="337"/>
      <c r="AV169" s="338" t="s">
        <v>22</v>
      </c>
      <c r="AX169" s="251" t="s">
        <v>15</v>
      </c>
      <c r="AY169" s="113" t="str">
        <f ca="1">""&amp;VLOOKUP(2+10*AM162,INDIRECT($BD$4),3,0)</f>
        <v>108752</v>
      </c>
      <c r="BA169" s="114"/>
      <c r="BB169" s="162"/>
      <c r="BC169" s="162"/>
      <c r="BD169" s="163"/>
    </row>
    <row r="170" spans="1:56" s="155" customFormat="1" ht="10.5" customHeight="1">
      <c r="A170" s="252" t="s">
        <v>53</v>
      </c>
      <c r="B170" s="113" t="str">
        <f ca="1">""&amp;VLOOKUP(3+10*A162,INDIRECT($BD$4),5,0)</f>
        <v>A32</v>
      </c>
      <c r="C170" s="114"/>
      <c r="F170" s="113"/>
      <c r="H170" s="335"/>
      <c r="I170" s="339" t="s">
        <v>21</v>
      </c>
      <c r="J170" s="338"/>
      <c r="L170" s="251" t="s">
        <v>53</v>
      </c>
      <c r="M170" s="113" t="str">
        <f ca="1">""&amp;VLOOKUP(3+10*A162,INDIRECT($BD$4),3,0)</f>
        <v>105</v>
      </c>
      <c r="O170" s="114"/>
      <c r="P170" s="162"/>
      <c r="Q170" s="162"/>
      <c r="R170" s="163"/>
      <c r="T170" s="252" t="s">
        <v>53</v>
      </c>
      <c r="U170" s="113" t="str">
        <f ca="1">""&amp;VLOOKUP(3+10*T162,INDIRECT($BD$4),5,0)</f>
        <v>AQ106</v>
      </c>
      <c r="V170" s="114"/>
      <c r="Y170" s="113"/>
      <c r="AA170" s="335"/>
      <c r="AB170" s="339" t="s">
        <v>21</v>
      </c>
      <c r="AC170" s="338"/>
      <c r="AE170" s="251" t="s">
        <v>53</v>
      </c>
      <c r="AF170" s="113" t="str">
        <f ca="1">""&amp;VLOOKUP(3+10*T162,INDIRECT($BD$4),3,0)</f>
        <v>K9842</v>
      </c>
      <c r="AH170" s="114"/>
      <c r="AI170" s="162"/>
      <c r="AJ170" s="162"/>
      <c r="AK170" s="163"/>
      <c r="AM170" s="252" t="s">
        <v>53</v>
      </c>
      <c r="AN170" s="113" t="str">
        <f ca="1">""&amp;VLOOKUP(3+10*AM162,INDIRECT($BD$4),5,0)</f>
        <v>J974</v>
      </c>
      <c r="AO170" s="114"/>
      <c r="AR170" s="113"/>
      <c r="AT170" s="335"/>
      <c r="AU170" s="339" t="s">
        <v>21</v>
      </c>
      <c r="AV170" s="338"/>
      <c r="AX170" s="251" t="s">
        <v>53</v>
      </c>
      <c r="AY170" s="113" t="str">
        <f ca="1">""&amp;VLOOKUP(3+10*AM162,INDIRECT($BD$4),3,0)</f>
        <v>A82</v>
      </c>
      <c r="BA170" s="114"/>
      <c r="BB170" s="162"/>
      <c r="BC170" s="162"/>
      <c r="BD170" s="163"/>
    </row>
    <row r="171" spans="1:56" s="155" customFormat="1" ht="10.5" customHeight="1">
      <c r="A171" s="252" t="s">
        <v>17</v>
      </c>
      <c r="B171" s="113" t="str">
        <f ca="1">""&amp;VLOOKUP(4+10*A162,INDIRECT($BD$4),5,0)</f>
        <v>AQ864</v>
      </c>
      <c r="C171" s="114"/>
      <c r="F171" s="113"/>
      <c r="H171" s="234"/>
      <c r="I171" s="340"/>
      <c r="J171" s="235"/>
      <c r="K171" s="233"/>
      <c r="L171" s="251" t="s">
        <v>17</v>
      </c>
      <c r="M171" s="113" t="str">
        <f ca="1">""&amp;VLOOKUP(4+10*A162,INDIRECT($BD$4),3,0)</f>
        <v>732</v>
      </c>
      <c r="O171" s="114"/>
      <c r="P171" s="162"/>
      <c r="Q171" s="162"/>
      <c r="R171" s="163"/>
      <c r="T171" s="252" t="s">
        <v>17</v>
      </c>
      <c r="U171" s="113" t="str">
        <f ca="1">""&amp;VLOOKUP(4+10*T162,INDIRECT($BD$4),5,0)</f>
        <v>65</v>
      </c>
      <c r="V171" s="114"/>
      <c r="Y171" s="113"/>
      <c r="AA171" s="234"/>
      <c r="AB171" s="340"/>
      <c r="AC171" s="235"/>
      <c r="AD171" s="233"/>
      <c r="AE171" s="251" t="s">
        <v>17</v>
      </c>
      <c r="AF171" s="113" t="str">
        <f ca="1">""&amp;VLOOKUP(4+10*T162,INDIRECT($BD$4),3,0)</f>
        <v>AJ97</v>
      </c>
      <c r="AH171" s="114"/>
      <c r="AI171" s="162"/>
      <c r="AJ171" s="162"/>
      <c r="AK171" s="163"/>
      <c r="AM171" s="252" t="s">
        <v>17</v>
      </c>
      <c r="AN171" s="113" t="str">
        <f ca="1">""&amp;VLOOKUP(4+10*AM162,INDIRECT($BD$4),5,0)</f>
        <v>K86</v>
      </c>
      <c r="AO171" s="114"/>
      <c r="AR171" s="113"/>
      <c r="AT171" s="234"/>
      <c r="AU171" s="340"/>
      <c r="AV171" s="235"/>
      <c r="AW171" s="233"/>
      <c r="AX171" s="251" t="s">
        <v>17</v>
      </c>
      <c r="AY171" s="113" t="str">
        <f ca="1">""&amp;VLOOKUP(4+10*AM162,INDIRECT($BD$4),3,0)</f>
        <v>93</v>
      </c>
      <c r="BA171" s="114"/>
      <c r="BB171" s="162"/>
      <c r="BC171" s="162"/>
      <c r="BD171" s="163"/>
    </row>
    <row r="172" spans="1:56" s="155" customFormat="1" ht="10.5" customHeight="1">
      <c r="A172" s="164"/>
      <c r="B172" s="162"/>
      <c r="C172" s="162"/>
      <c r="D172" s="162"/>
      <c r="E172" s="162"/>
      <c r="F172" s="162"/>
      <c r="G172" s="162"/>
      <c r="H172" s="162"/>
      <c r="I172" s="158"/>
      <c r="L172" s="161"/>
      <c r="M172" s="162"/>
      <c r="N172" s="162"/>
      <c r="O172" s="162"/>
      <c r="P172" s="162"/>
      <c r="Q172" s="162"/>
      <c r="R172" s="163"/>
      <c r="T172" s="164"/>
      <c r="U172" s="162"/>
      <c r="V172" s="162"/>
      <c r="W172" s="162"/>
      <c r="X172" s="162"/>
      <c r="Y172" s="162"/>
      <c r="Z172" s="162"/>
      <c r="AA172" s="162"/>
      <c r="AB172" s="158"/>
      <c r="AE172" s="161"/>
      <c r="AF172" s="162"/>
      <c r="AG172" s="162"/>
      <c r="AH172" s="162"/>
      <c r="AI172" s="162"/>
      <c r="AJ172" s="162"/>
      <c r="AK172" s="163"/>
      <c r="AM172" s="164"/>
      <c r="AN172" s="162"/>
      <c r="AO172" s="162"/>
      <c r="AP172" s="162"/>
      <c r="AQ172" s="162"/>
      <c r="AR172" s="162"/>
      <c r="AS172" s="162"/>
      <c r="AT172" s="162"/>
      <c r="AU172" s="158"/>
      <c r="AX172" s="161"/>
      <c r="AY172" s="162"/>
      <c r="AZ172" s="162"/>
      <c r="BA172" s="162"/>
      <c r="BB172" s="162"/>
      <c r="BC172" s="162"/>
      <c r="BD172" s="163"/>
    </row>
    <row r="173" spans="1:56" s="155" customFormat="1" ht="10.5" customHeight="1">
      <c r="A173" s="159"/>
      <c r="G173" s="251" t="s">
        <v>52</v>
      </c>
      <c r="H173" s="113" t="str">
        <f ca="1">""&amp;VLOOKUP(1+10*A162,INDIRECT($BD$4),4,0)</f>
        <v>1064</v>
      </c>
      <c r="L173" s="158"/>
      <c r="M173" s="165"/>
      <c r="N173" s="166" t="s">
        <v>20</v>
      </c>
      <c r="O173" s="167" t="s">
        <v>52</v>
      </c>
      <c r="P173" s="167" t="s">
        <v>15</v>
      </c>
      <c r="Q173" s="167" t="s">
        <v>53</v>
      </c>
      <c r="R173" s="168" t="s">
        <v>17</v>
      </c>
      <c r="T173" s="159"/>
      <c r="Z173" s="251" t="s">
        <v>52</v>
      </c>
      <c r="AA173" s="113" t="str">
        <f ca="1">""&amp;VLOOKUP(1+10*T162,INDIRECT($BD$4),4,0)</f>
        <v>K95</v>
      </c>
      <c r="AE173" s="158"/>
      <c r="AF173" s="165"/>
      <c r="AG173" s="166" t="s">
        <v>20</v>
      </c>
      <c r="AH173" s="167" t="s">
        <v>52</v>
      </c>
      <c r="AI173" s="167" t="s">
        <v>15</v>
      </c>
      <c r="AJ173" s="167" t="s">
        <v>53</v>
      </c>
      <c r="AK173" s="168" t="s">
        <v>17</v>
      </c>
      <c r="AM173" s="159"/>
      <c r="AS173" s="251" t="s">
        <v>52</v>
      </c>
      <c r="AT173" s="113" t="str">
        <f ca="1">""&amp;VLOOKUP(1+10*AM162,INDIRECT($BD$4),4,0)</f>
        <v>AKJ853</v>
      </c>
      <c r="AX173" s="158"/>
      <c r="AY173" s="165"/>
      <c r="AZ173" s="166" t="s">
        <v>20</v>
      </c>
      <c r="BA173" s="167" t="s">
        <v>52</v>
      </c>
      <c r="BB173" s="167" t="s">
        <v>15</v>
      </c>
      <c r="BC173" s="167" t="s">
        <v>53</v>
      </c>
      <c r="BD173" s="168" t="s">
        <v>17</v>
      </c>
    </row>
    <row r="174" spans="1:56" s="155" customFormat="1" ht="10.5" customHeight="1">
      <c r="A174" s="159"/>
      <c r="G174" s="251" t="s">
        <v>15</v>
      </c>
      <c r="H174" s="113" t="str">
        <f ca="1">""&amp;VLOOKUP(2+10*A162,INDIRECT($BD$4),4,0)</f>
        <v>AKQJ</v>
      </c>
      <c r="L174" s="158"/>
      <c r="M174" s="249" t="s">
        <v>20</v>
      </c>
      <c r="N174" s="171" t="str">
        <f ca="1">CHOOSE(FIND(MID(VLOOKUP(5+10*A162,INDIRECT($BD$4),2,0),1,1),"0123456789ABCD"),"-","-","-","-","-","-","-","1","2","3","4","5","6","7")</f>
        <v>4</v>
      </c>
      <c r="O174" s="171" t="str">
        <f ca="1">CHOOSE(FIND(MID(VLOOKUP(5+10*A162,INDIRECT($BD$4),2,0),2,1),"0123456789ABCD"),"-","-","-","-","-","-","-","1","2","3","4","5","6","7")</f>
        <v>-</v>
      </c>
      <c r="P174" s="171" t="str">
        <f ca="1">CHOOSE(FIND(MID(VLOOKUP(5+10*A162,INDIRECT($BD$4),2,0),3,1),"0123456789ABCD"),"-","-","-","-","-","-","-","1","2","3","4","5","6","7")</f>
        <v>4</v>
      </c>
      <c r="Q174" s="171" t="str">
        <f ca="1">CHOOSE(FIND(MID(VLOOKUP(5+10*A162,INDIRECT($BD$4),2,0),4,1),"0123456789ABCD"),"-","-","-","-","-","-","-","1","2","3","4","5","6","7")</f>
        <v>4</v>
      </c>
      <c r="R174" s="172" t="str">
        <f ca="1">CHOOSE(FIND(MID(VLOOKUP(5+10*A162,INDIRECT($BD$4),2,0),5,1),"0123456789ABCD"),"-","-","-","-","-","-","-","1","2","3","4","5","6","7")</f>
        <v>1</v>
      </c>
      <c r="T174" s="159"/>
      <c r="Z174" s="251" t="s">
        <v>15</v>
      </c>
      <c r="AA174" s="113" t="str">
        <f ca="1">""&amp;VLOOKUP(2+10*T162,INDIRECT($BD$4),4,0)</f>
        <v>K852</v>
      </c>
      <c r="AE174" s="158"/>
      <c r="AF174" s="249" t="s">
        <v>20</v>
      </c>
      <c r="AG174" s="171" t="str">
        <f ca="1">CHOOSE(FIND(MID(VLOOKUP(5+10*T162,INDIRECT($BD$4),2,0),1,1),"0123456789ABCD"),"-","-","-","-","-","-","-","1","2","3","4","5","6","7")</f>
        <v>-</v>
      </c>
      <c r="AH174" s="171" t="str">
        <f ca="1">CHOOSE(FIND(MID(VLOOKUP(5+10*T162,INDIRECT($BD$4),2,0),2,1),"0123456789ABCD"),"-","-","-","-","-","-","-","1","2","3","4","5","6","7")</f>
        <v>-</v>
      </c>
      <c r="AI174" s="171" t="str">
        <f ca="1">CHOOSE(FIND(MID(VLOOKUP(5+10*T162,INDIRECT($BD$4),2,0),3,1),"0123456789ABCD"),"-","-","-","-","-","-","-","1","2","3","4","5","6","7")</f>
        <v>-</v>
      </c>
      <c r="AJ174" s="171" t="str">
        <f ca="1">CHOOSE(FIND(MID(VLOOKUP(5+10*T162,INDIRECT($BD$4),2,0),4,1),"0123456789ABCD"),"-","-","-","-","-","-","-","1","2","3","4","5","6","7")</f>
        <v>-</v>
      </c>
      <c r="AK174" s="172" t="str">
        <f ca="1">CHOOSE(FIND(MID(VLOOKUP(5+10*T162,INDIRECT($BD$4),2,0),5,1),"0123456789ABCD"),"-","-","-","-","-","-","-","1","2","3","4","5","6","7")</f>
        <v>-</v>
      </c>
      <c r="AM174" s="159"/>
      <c r="AS174" s="251" t="s">
        <v>15</v>
      </c>
      <c r="AT174" s="113" t="str">
        <f ca="1">""&amp;VLOOKUP(2+10*AM162,INDIRECT($BD$4),4,0)</f>
        <v>K</v>
      </c>
      <c r="AX174" s="158"/>
      <c r="AY174" s="249" t="s">
        <v>20</v>
      </c>
      <c r="AZ174" s="171" t="str">
        <f ca="1">CHOOSE(FIND(MID(VLOOKUP(5+10*AM162,INDIRECT($BD$4),2,0),1,1),"0123456789ABCD"),"-","-","-","-","-","-","-","1","2","3","4","5","6","7")</f>
        <v>6</v>
      </c>
      <c r="BA174" s="171" t="str">
        <f ca="1">CHOOSE(FIND(MID(VLOOKUP(5+10*AM162,INDIRECT($BD$4),2,0),2,1),"0123456789ABCD"),"-","-","-","-","-","-","-","1","2","3","4","5","6","7")</f>
        <v>6</v>
      </c>
      <c r="BB174" s="171" t="str">
        <f ca="1">CHOOSE(FIND(MID(VLOOKUP(5+10*AM162,INDIRECT($BD$4),2,0),3,1),"0123456789ABCD"),"-","-","-","-","-","-","-","1","2","3","4","5","6","7")</f>
        <v>3</v>
      </c>
      <c r="BC174" s="171" t="str">
        <f ca="1">CHOOSE(FIND(MID(VLOOKUP(5+10*AM162,INDIRECT($BD$4),2,0),4,1),"0123456789ABCD"),"-","-","-","-","-","-","-","1","2","3","4","5","6","7")</f>
        <v>4</v>
      </c>
      <c r="BD174" s="172" t="str">
        <f ca="1">CHOOSE(FIND(MID(VLOOKUP(5+10*AM162,INDIRECT($BD$4),2,0),5,1),"0123456789ABCD"),"-","-","-","-","-","-","-","1","2","3","4","5","6","7")</f>
        <v>6</v>
      </c>
    </row>
    <row r="175" spans="1:56" s="155" customFormat="1" ht="10.5" customHeight="1">
      <c r="A175" s="169" t="s">
        <v>56</v>
      </c>
      <c r="G175" s="251" t="s">
        <v>53</v>
      </c>
      <c r="H175" s="113" t="str">
        <f ca="1">""&amp;VLOOKUP(3+10*A162,INDIRECT($BD$4),4,0)</f>
        <v>KJ9874</v>
      </c>
      <c r="L175" s="158"/>
      <c r="M175" s="249" t="s">
        <v>21</v>
      </c>
      <c r="N175" s="171" t="str">
        <f ca="1">CHOOSE(FIND(MID(VLOOKUP(5+10*A162,INDIRECT($BD$4),4,0),1,1),"0123456789ABCD"),"-","-","-","-","-","-","-","1","2","3","4","5","6","7")</f>
        <v>4</v>
      </c>
      <c r="O175" s="171" t="str">
        <f ca="1">CHOOSE(FIND(MID(VLOOKUP(5+10*A162,INDIRECT($BD$4),4,0),2,1),"0123456789ABCD"),"-","-","-","-","-","-","-","1","2","3","4","5","6","7")</f>
        <v>-</v>
      </c>
      <c r="P175" s="171" t="str">
        <f ca="1">CHOOSE(FIND(MID(VLOOKUP(5+10*A162,INDIRECT($BD$4),4,0),3,1),"0123456789ABCD"),"-","-","-","-","-","-","-","1","2","3","4","5","6","7")</f>
        <v>4</v>
      </c>
      <c r="Q175" s="171" t="str">
        <f ca="1">CHOOSE(FIND(MID(VLOOKUP(5+10*A162,INDIRECT($BD$4),4,0),4,1),"0123456789ABCD"),"-","-","-","-","-","-","-","1","2","3","4","5","6","7")</f>
        <v>4</v>
      </c>
      <c r="R175" s="172" t="str">
        <f ca="1">CHOOSE(FIND(MID(VLOOKUP(5+10*A162,INDIRECT($BD$4),4,0),5,1),"0123456789ABCD"),"-","-","-","-","-","-","-","1","2","3","4","5","6","7")</f>
        <v>1</v>
      </c>
      <c r="T175" s="169" t="s">
        <v>56</v>
      </c>
      <c r="Z175" s="251" t="s">
        <v>53</v>
      </c>
      <c r="AA175" s="113" t="str">
        <f ca="1">""&amp;VLOOKUP(3+10*T162,INDIRECT($BD$4),4,0)</f>
        <v>75</v>
      </c>
      <c r="AE175" s="158"/>
      <c r="AF175" s="249" t="s">
        <v>21</v>
      </c>
      <c r="AG175" s="171" t="str">
        <f ca="1">CHOOSE(FIND(MID(VLOOKUP(5+10*T162,INDIRECT($BD$4),4,0),1,1),"0123456789ABCD"),"-","-","-","-","-","-","-","1","2","3","4","5","6","7")</f>
        <v>-</v>
      </c>
      <c r="AH175" s="171" t="str">
        <f ca="1">CHOOSE(FIND(MID(VLOOKUP(5+10*T162,INDIRECT($BD$4),4,0),2,1),"0123456789ABCD"),"-","-","-","-","-","-","-","1","2","3","4","5","6","7")</f>
        <v>-</v>
      </c>
      <c r="AI175" s="171" t="str">
        <f ca="1">CHOOSE(FIND(MID(VLOOKUP(5+10*T162,INDIRECT($BD$4),4,0),3,1),"0123456789ABCD"),"-","-","-","-","-","-","-","1","2","3","4","5","6","7")</f>
        <v>-</v>
      </c>
      <c r="AJ175" s="171" t="str">
        <f ca="1">CHOOSE(FIND(MID(VLOOKUP(5+10*T162,INDIRECT($BD$4),4,0),4,1),"0123456789ABCD"),"-","-","-","-","-","-","-","1","2","3","4","5","6","7")</f>
        <v>-</v>
      </c>
      <c r="AK175" s="172" t="str">
        <f ca="1">CHOOSE(FIND(MID(VLOOKUP(5+10*T162,INDIRECT($BD$4),4,0),5,1),"0123456789ABCD"),"-","-","-","-","-","-","-","1","2","3","4","5","6","7")</f>
        <v>-</v>
      </c>
      <c r="AM175" s="169" t="s">
        <v>56</v>
      </c>
      <c r="AS175" s="251" t="s">
        <v>53</v>
      </c>
      <c r="AT175" s="113" t="str">
        <f ca="1">""&amp;VLOOKUP(3+10*AM162,INDIRECT($BD$4),4,0)</f>
        <v>1053</v>
      </c>
      <c r="AX175" s="158"/>
      <c r="AY175" s="249" t="s">
        <v>21</v>
      </c>
      <c r="AZ175" s="171" t="str">
        <f ca="1">CHOOSE(FIND(MID(VLOOKUP(5+10*AM162,INDIRECT($BD$4),4,0),1,1),"0123456789ABCD"),"-","-","-","-","-","-","-","1","2","3","4","5","6","7")</f>
        <v>6</v>
      </c>
      <c r="BA175" s="171" t="str">
        <f ca="1">CHOOSE(FIND(MID(VLOOKUP(5+10*AM162,INDIRECT($BD$4),4,0),2,1),"0123456789ABCD"),"-","-","-","-","-","-","-","1","2","3","4","5","6","7")</f>
        <v>6</v>
      </c>
      <c r="BB175" s="171" t="str">
        <f ca="1">CHOOSE(FIND(MID(VLOOKUP(5+10*AM162,INDIRECT($BD$4),4,0),3,1),"0123456789ABCD"),"-","-","-","-","-","-","-","1","2","3","4","5","6","7")</f>
        <v>3</v>
      </c>
      <c r="BC175" s="171" t="str">
        <f ca="1">CHOOSE(FIND(MID(VLOOKUP(5+10*AM162,INDIRECT($BD$4),4,0),4,1),"0123456789ABCD"),"-","-","-","-","-","-","-","1","2","3","4","5","6","7")</f>
        <v>4</v>
      </c>
      <c r="BD175" s="172" t="str">
        <f ca="1">CHOOSE(FIND(MID(VLOOKUP(5+10*AM162,INDIRECT($BD$4),4,0),5,1),"0123456789ABCD"),"-","-","-","-","-","-","-","1","2","3","4","5","6","7")</f>
        <v>6</v>
      </c>
    </row>
    <row r="176" spans="1:56" s="155" customFormat="1" ht="10.5" customHeight="1">
      <c r="A176" s="182" t="str">
        <f ca="1">" "&amp;MID(VLOOKUP(6+10*A162,INDIRECT($BD$4),2,0),1,1)&amp;CHOOSE(FIND(MID(VLOOKUP(6+10*A162,INDIRECT($BD$4),2,0),2,1),"SHDCN"),"♠","♥","♦","♣","NT")&amp;IF(VLOOKUP(6+10*A162,INDIRECT($BD$4),3,0)="d","*","")&amp;" "&amp;VLOOKUP(6+10*A162,INDIRECT($BD$4),4,0)&amp;", "&amp;IF(VLOOKUP(6+10*A162,INDIRECT($BD$4),5,0)&gt;0,"+"&amp;VLOOKUP(6+10*A162,INDIRECT($BD$4),5,0),VLOOKUP(6+10*A162,INDIRECT($BD$4),5,0))</f>
        <v> 4NT N, +630</v>
      </c>
      <c r="G176" s="251" t="s">
        <v>17</v>
      </c>
      <c r="H176" s="113" t="str">
        <f ca="1">""&amp;VLOOKUP(4+10*A162,INDIRECT($BD$4),4,0)</f>
        <v>--</v>
      </c>
      <c r="L176" s="158"/>
      <c r="M176" s="249" t="s">
        <v>22</v>
      </c>
      <c r="N176" s="171" t="str">
        <f ca="1">CHOOSE(FIND(MID(VLOOKUP(5+10*A162,INDIRECT($BD$4),3,0),1,1),"0123456789ABCD"),"-","-","-","-","-","-","-","1","2","3","4","5","6","7")</f>
        <v>-</v>
      </c>
      <c r="O176" s="171" t="str">
        <f ca="1">CHOOSE(FIND(MID(VLOOKUP(5+10*A162,INDIRECT($BD$4),3,0),2,1),"0123456789ABCD"),"-","-","-","-","-","-","-","1","2","3","4","5","6","7")</f>
        <v>1</v>
      </c>
      <c r="P176" s="171" t="str">
        <f ca="1">CHOOSE(FIND(MID(VLOOKUP(5+10*A162,INDIRECT($BD$4),3,0),3,1),"0123456789ABCD"),"-","-","-","-","-","-","-","1","2","3","4","5","6","7")</f>
        <v>-</v>
      </c>
      <c r="Q176" s="171" t="str">
        <f ca="1">CHOOSE(FIND(MID(VLOOKUP(5+10*A162,INDIRECT($BD$4),3,0),4,1),"0123456789ABCD"),"-","-","-","-","-","-","-","1","2","3","4","5","6","7")</f>
        <v>-</v>
      </c>
      <c r="R176" s="172" t="str">
        <f ca="1">CHOOSE(FIND(MID(VLOOKUP(5+10*A162,INDIRECT($BD$4),3,0),5,1),"0123456789ABCD"),"-","-","-","-","-","-","-","1","2","3","4","5","6","7")</f>
        <v>-</v>
      </c>
      <c r="T176" s="182" t="str">
        <f ca="1">" "&amp;MID(VLOOKUP(6+10*T162,INDIRECT($BD$4),2,0),1,1)&amp;CHOOSE(FIND(MID(VLOOKUP(6+10*T162,INDIRECT($BD$4),2,0),2,1),"SHDCN"),"♠","♥","♦","♣","NT")&amp;IF(VLOOKUP(6+10*T162,INDIRECT($BD$4),3,0)="d","*","")&amp;" "&amp;VLOOKUP(6+10*T162,INDIRECT($BD$4),4,0)&amp;", "&amp;IF(VLOOKUP(6+10*T162,INDIRECT($BD$4),5,0)&gt;0,"+"&amp;VLOOKUP(6+10*T162,INDIRECT($BD$4),5,0),VLOOKUP(6+10*T162,INDIRECT($BD$4),5,0))</f>
        <v> 6♦ E, -1370</v>
      </c>
      <c r="Z176" s="251" t="s">
        <v>17</v>
      </c>
      <c r="AA176" s="113" t="str">
        <f ca="1">""&amp;VLOOKUP(4+10*T162,INDIRECT($BD$4),4,0)</f>
        <v>K1082</v>
      </c>
      <c r="AE176" s="158"/>
      <c r="AF176" s="249" t="s">
        <v>22</v>
      </c>
      <c r="AG176" s="171" t="str">
        <f ca="1">CHOOSE(FIND(MID(VLOOKUP(5+10*T162,INDIRECT($BD$4),3,0),1,1),"0123456789ABCD"),"-","-","-","-","-","-","-","1","2","3","4","5","6","7")</f>
        <v>5</v>
      </c>
      <c r="AH176" s="171" t="str">
        <f ca="1">CHOOSE(FIND(MID(VLOOKUP(5+10*T162,INDIRECT($BD$4),3,0),2,1),"0123456789ABCD"),"-","-","-","-","-","-","-","1","2","3","4","5","6","7")</f>
        <v>5</v>
      </c>
      <c r="AI176" s="171" t="str">
        <f ca="1">CHOOSE(FIND(MID(VLOOKUP(5+10*T162,INDIRECT($BD$4),3,0),3,1),"0123456789ABCD"),"-","-","-","-","-","-","-","1","2","3","4","5","6","7")</f>
        <v>1</v>
      </c>
      <c r="AJ176" s="171" t="str">
        <f ca="1">CHOOSE(FIND(MID(VLOOKUP(5+10*T162,INDIRECT($BD$4),3,0),4,1),"0123456789ABCD"),"-","-","-","-","-","-","-","1","2","3","4","5","6","7")</f>
        <v>6</v>
      </c>
      <c r="AK176" s="172" t="str">
        <f ca="1">CHOOSE(FIND(MID(VLOOKUP(5+10*T162,INDIRECT($BD$4),3,0),5,1),"0123456789ABCD"),"-","-","-","-","-","-","-","1","2","3","4","5","6","7")</f>
        <v>3</v>
      </c>
      <c r="AM176" s="182" t="str">
        <f ca="1">" "&amp;MID(VLOOKUP(6+10*AM162,INDIRECT($BD$4),2,0),1,1)&amp;CHOOSE(FIND(MID(VLOOKUP(6+10*AM162,INDIRECT($BD$4),2,0),2,1),"SHDCN"),"♠","♥","♦","♣","NT")&amp;IF(VLOOKUP(6+10*AM162,INDIRECT($BD$4),3,0)="d","*","")&amp;" "&amp;VLOOKUP(6+10*AM162,INDIRECT($BD$4),4,0)&amp;", "&amp;IF(VLOOKUP(6+10*AM162,INDIRECT($BD$4),5,0)&gt;0,"+"&amp;VLOOKUP(6+10*AM162,INDIRECT($BD$4),5,0),VLOOKUP(6+10*AM162,INDIRECT($BD$4),5,0))</f>
        <v> 6NT N, +990</v>
      </c>
      <c r="AS176" s="251" t="s">
        <v>17</v>
      </c>
      <c r="AT176" s="113" t="str">
        <f ca="1">""&amp;VLOOKUP(4+10*AM162,INDIRECT($BD$4),4,0)</f>
        <v>QJ5</v>
      </c>
      <c r="AX176" s="158"/>
      <c r="AY176" s="249" t="s">
        <v>22</v>
      </c>
      <c r="AZ176" s="171" t="str">
        <f ca="1">CHOOSE(FIND(MID(VLOOKUP(5+10*AM162,INDIRECT($BD$4),3,0),1,1),"0123456789ABCD"),"-","-","-","-","-","-","-","1","2","3","4","5","6","7")</f>
        <v>-</v>
      </c>
      <c r="BA176" s="171" t="str">
        <f ca="1">CHOOSE(FIND(MID(VLOOKUP(5+10*AM162,INDIRECT($BD$4),3,0),2,1),"0123456789ABCD"),"-","-","-","-","-","-","-","1","2","3","4","5","6","7")</f>
        <v>-</v>
      </c>
      <c r="BB176" s="171" t="str">
        <f ca="1">CHOOSE(FIND(MID(VLOOKUP(5+10*AM162,INDIRECT($BD$4),3,0),3,1),"0123456789ABCD"),"-","-","-","-","-","-","-","1","2","3","4","5","6","7")</f>
        <v>-</v>
      </c>
      <c r="BC176" s="171" t="str">
        <f ca="1">CHOOSE(FIND(MID(VLOOKUP(5+10*AM162,INDIRECT($BD$4),3,0),4,1),"0123456789ABCD"),"-","-","-","-","-","-","-","1","2","3","4","5","6","7")</f>
        <v>-</v>
      </c>
      <c r="BD176" s="172" t="str">
        <f ca="1">CHOOSE(FIND(MID(VLOOKUP(5+10*AM162,INDIRECT($BD$4),3,0),5,1),"0123456789ABCD"),"-","-","-","-","-","-","-","1","2","3","4","5","6","7")</f>
        <v>-</v>
      </c>
    </row>
    <row r="177" spans="1:56" s="155" customFormat="1" ht="10.5" customHeight="1">
      <c r="A177" s="156"/>
      <c r="B177" s="173"/>
      <c r="C177" s="173"/>
      <c r="D177" s="173"/>
      <c r="E177" s="173"/>
      <c r="F177" s="173"/>
      <c r="G177" s="173"/>
      <c r="H177" s="173"/>
      <c r="I177" s="174"/>
      <c r="J177" s="175"/>
      <c r="K177" s="175"/>
      <c r="L177" s="176"/>
      <c r="M177" s="250" t="s">
        <v>23</v>
      </c>
      <c r="N177" s="177" t="str">
        <f ca="1">CHOOSE(FIND(MID(VLOOKUP(5+10*A162,INDIRECT($BD$4),5,0),1,1),"0123456789ABCD"),"-","-","-","-","-","-","-","1","2","3","4","5","6","7")</f>
        <v>-</v>
      </c>
      <c r="O177" s="177" t="str">
        <f ca="1">CHOOSE(FIND(MID(VLOOKUP(5+10*A162,INDIRECT($BD$4),5,0),2,1),"0123456789ABCD"),"-","-","-","-","-","-","-","1","2","3","4","5","6","7")</f>
        <v>1</v>
      </c>
      <c r="P177" s="177" t="str">
        <f ca="1">CHOOSE(FIND(MID(VLOOKUP(5+10*A162,INDIRECT($BD$4),5,0),3,1),"0123456789ABCD"),"-","-","-","-","-","-","-","1","2","3","4","5","6","7")</f>
        <v>-</v>
      </c>
      <c r="Q177" s="177" t="str">
        <f ca="1">CHOOSE(FIND(MID(VLOOKUP(5+10*A162,INDIRECT($BD$4),5,0),4,1),"0123456789ABCD"),"-","-","-","-","-","-","-","1","2","3","4","5","6","7")</f>
        <v>-</v>
      </c>
      <c r="R177" s="178" t="str">
        <f ca="1">CHOOSE(FIND(MID(VLOOKUP(5+10*A162,INDIRECT($BD$4),5,0),5,1),"0123456789ABCD"),"-","-","-","-","-","-","-","1","2","3","4","5","6","7")</f>
        <v>-</v>
      </c>
      <c r="T177" s="156"/>
      <c r="U177" s="173"/>
      <c r="V177" s="173"/>
      <c r="W177" s="173"/>
      <c r="X177" s="173"/>
      <c r="Y177" s="173"/>
      <c r="Z177" s="173"/>
      <c r="AA177" s="173"/>
      <c r="AB177" s="174"/>
      <c r="AC177" s="175"/>
      <c r="AD177" s="175"/>
      <c r="AE177" s="176"/>
      <c r="AF177" s="250" t="s">
        <v>23</v>
      </c>
      <c r="AG177" s="177" t="str">
        <f ca="1">CHOOSE(FIND(MID(VLOOKUP(5+10*T162,INDIRECT($BD$4),5,0),1,1),"0123456789ABCD"),"-","-","-","-","-","-","-","1","2","3","4","5","6","7")</f>
        <v>3</v>
      </c>
      <c r="AH177" s="177" t="str">
        <f ca="1">CHOOSE(FIND(MID(VLOOKUP(5+10*T162,INDIRECT($BD$4),5,0),2,1),"0123456789ABCD"),"-","-","-","-","-","-","-","1","2","3","4","5","6","7")</f>
        <v>5</v>
      </c>
      <c r="AI177" s="177" t="str">
        <f ca="1">CHOOSE(FIND(MID(VLOOKUP(5+10*T162,INDIRECT($BD$4),5,0),3,1),"0123456789ABCD"),"-","-","-","-","-","-","-","1","2","3","4","5","6","7")</f>
        <v>1</v>
      </c>
      <c r="AJ177" s="177" t="str">
        <f ca="1">CHOOSE(FIND(MID(VLOOKUP(5+10*T162,INDIRECT($BD$4),5,0),4,1),"0123456789ABCD"),"-","-","-","-","-","-","-","1","2","3","4","5","6","7")</f>
        <v>6</v>
      </c>
      <c r="AK177" s="178" t="str">
        <f ca="1">CHOOSE(FIND(MID(VLOOKUP(5+10*T162,INDIRECT($BD$4),5,0),5,1),"0123456789ABCD"),"-","-","-","-","-","-","-","1","2","3","4","5","6","7")</f>
        <v>2</v>
      </c>
      <c r="AM177" s="156"/>
      <c r="AN177" s="173"/>
      <c r="AO177" s="173"/>
      <c r="AP177" s="173"/>
      <c r="AQ177" s="173"/>
      <c r="AR177" s="173"/>
      <c r="AS177" s="173"/>
      <c r="AT177" s="173"/>
      <c r="AU177" s="174"/>
      <c r="AV177" s="175"/>
      <c r="AW177" s="175"/>
      <c r="AX177" s="176"/>
      <c r="AY177" s="250" t="s">
        <v>23</v>
      </c>
      <c r="AZ177" s="177" t="str">
        <f ca="1">CHOOSE(FIND(MID(VLOOKUP(5+10*AM162,INDIRECT($BD$4),5,0),1,1),"0123456789ABCD"),"-","-","-","-","-","-","-","1","2","3","4","5","6","7")</f>
        <v>-</v>
      </c>
      <c r="BA177" s="177" t="str">
        <f ca="1">CHOOSE(FIND(MID(VLOOKUP(5+10*AM162,INDIRECT($BD$4),5,0),2,1),"0123456789ABCD"),"-","-","-","-","-","-","-","1","2","3","4","5","6","7")</f>
        <v>-</v>
      </c>
      <c r="BB177" s="177" t="str">
        <f ca="1">CHOOSE(FIND(MID(VLOOKUP(5+10*AM162,INDIRECT($BD$4),5,0),3,1),"0123456789ABCD"),"-","-","-","-","-","-","-","1","2","3","4","5","6","7")</f>
        <v>-</v>
      </c>
      <c r="BC177" s="177" t="str">
        <f ca="1">CHOOSE(FIND(MID(VLOOKUP(5+10*AM162,INDIRECT($BD$4),5,0),4,1),"0123456789ABCD"),"-","-","-","-","-","-","-","1","2","3","4","5","6","7")</f>
        <v>-</v>
      </c>
      <c r="BD177" s="178" t="str">
        <f ca="1">CHOOSE(FIND(MID(VLOOKUP(5+10*AM162,INDIRECT($BD$4),5,0),5,1),"0123456789ABCD"),"-","-","-","-","-","-","-","1","2","3","4","5","6","7")</f>
        <v>-</v>
      </c>
    </row>
    <row r="178" ht="6.75" customHeight="1"/>
  </sheetData>
  <sheetProtection/>
  <mergeCells count="316">
    <mergeCell ref="AG8:AH8"/>
    <mergeCell ref="H12:H13"/>
    <mergeCell ref="J12:J13"/>
    <mergeCell ref="A22:E23"/>
    <mergeCell ref="N22:O22"/>
    <mergeCell ref="N23:O23"/>
    <mergeCell ref="I11:I12"/>
    <mergeCell ref="I13:I14"/>
    <mergeCell ref="AB11:AB12"/>
    <mergeCell ref="AV12:AV13"/>
    <mergeCell ref="N5:O5"/>
    <mergeCell ref="N6:O6"/>
    <mergeCell ref="N7:O7"/>
    <mergeCell ref="N8:O8"/>
    <mergeCell ref="T5:X6"/>
    <mergeCell ref="AG5:AH5"/>
    <mergeCell ref="AG6:AH6"/>
    <mergeCell ref="T7:X8"/>
    <mergeCell ref="AG7:AH7"/>
    <mergeCell ref="AM5:AQ6"/>
    <mergeCell ref="AZ5:BA5"/>
    <mergeCell ref="AZ6:BA6"/>
    <mergeCell ref="AM7:AQ8"/>
    <mergeCell ref="AZ7:BA7"/>
    <mergeCell ref="AZ8:BA8"/>
    <mergeCell ref="AU13:AU14"/>
    <mergeCell ref="T22:X23"/>
    <mergeCell ref="AG22:AH22"/>
    <mergeCell ref="AM22:AQ23"/>
    <mergeCell ref="AA12:AA13"/>
    <mergeCell ref="AC12:AC13"/>
    <mergeCell ref="AB13:AB14"/>
    <mergeCell ref="AU11:AU12"/>
    <mergeCell ref="AT12:AT13"/>
    <mergeCell ref="AZ22:BA22"/>
    <mergeCell ref="AG23:AH23"/>
    <mergeCell ref="AZ23:BA23"/>
    <mergeCell ref="N24:O24"/>
    <mergeCell ref="T24:X25"/>
    <mergeCell ref="AG24:AH24"/>
    <mergeCell ref="N25:O25"/>
    <mergeCell ref="AG25:AH25"/>
    <mergeCell ref="AM24:AQ25"/>
    <mergeCell ref="AZ24:BA24"/>
    <mergeCell ref="AZ25:BA25"/>
    <mergeCell ref="I28:I29"/>
    <mergeCell ref="AB28:AB29"/>
    <mergeCell ref="AU28:AU29"/>
    <mergeCell ref="J29:J30"/>
    <mergeCell ref="AA29:AA30"/>
    <mergeCell ref="AC29:AC30"/>
    <mergeCell ref="AT29:AT30"/>
    <mergeCell ref="H29:H30"/>
    <mergeCell ref="AV29:AV30"/>
    <mergeCell ref="I30:I31"/>
    <mergeCell ref="AB30:AB31"/>
    <mergeCell ref="AU30:AU31"/>
    <mergeCell ref="N39:O39"/>
    <mergeCell ref="T39:X40"/>
    <mergeCell ref="AG39:AH39"/>
    <mergeCell ref="N40:O40"/>
    <mergeCell ref="AG40:AH40"/>
    <mergeCell ref="AM39:AQ40"/>
    <mergeCell ref="AZ39:BA39"/>
    <mergeCell ref="AZ40:BA40"/>
    <mergeCell ref="AZ41:BA41"/>
    <mergeCell ref="N41:O41"/>
    <mergeCell ref="T41:X42"/>
    <mergeCell ref="AG41:AH41"/>
    <mergeCell ref="AM41:AQ42"/>
    <mergeCell ref="N42:O42"/>
    <mergeCell ref="AG42:AH42"/>
    <mergeCell ref="AZ42:BA42"/>
    <mergeCell ref="I45:I46"/>
    <mergeCell ref="AB45:AB46"/>
    <mergeCell ref="AU45:AU46"/>
    <mergeCell ref="J46:J47"/>
    <mergeCell ref="AA46:AA47"/>
    <mergeCell ref="AC46:AC47"/>
    <mergeCell ref="AT46:AT47"/>
    <mergeCell ref="AV46:AV47"/>
    <mergeCell ref="H46:H47"/>
    <mergeCell ref="I47:I48"/>
    <mergeCell ref="AB47:AB48"/>
    <mergeCell ref="AU47:AU48"/>
    <mergeCell ref="N56:O56"/>
    <mergeCell ref="T56:X57"/>
    <mergeCell ref="AG56:AH56"/>
    <mergeCell ref="N57:O57"/>
    <mergeCell ref="AG57:AH57"/>
    <mergeCell ref="AM56:AQ57"/>
    <mergeCell ref="AZ56:BA56"/>
    <mergeCell ref="AZ57:BA57"/>
    <mergeCell ref="A58:E59"/>
    <mergeCell ref="N58:O58"/>
    <mergeCell ref="T58:X59"/>
    <mergeCell ref="AG58:AH58"/>
    <mergeCell ref="AM58:AQ59"/>
    <mergeCell ref="AZ58:BA58"/>
    <mergeCell ref="N59:O59"/>
    <mergeCell ref="AG59:AH59"/>
    <mergeCell ref="AZ59:BA59"/>
    <mergeCell ref="I62:I63"/>
    <mergeCell ref="AB62:AB63"/>
    <mergeCell ref="AU62:AU63"/>
    <mergeCell ref="J63:J64"/>
    <mergeCell ref="AA63:AA64"/>
    <mergeCell ref="AC63:AC64"/>
    <mergeCell ref="AT63:AT64"/>
    <mergeCell ref="AV63:AV64"/>
    <mergeCell ref="H63:H64"/>
    <mergeCell ref="I64:I65"/>
    <mergeCell ref="AB64:AB65"/>
    <mergeCell ref="AU64:AU65"/>
    <mergeCell ref="N73:O73"/>
    <mergeCell ref="T73:X74"/>
    <mergeCell ref="AG73:AH73"/>
    <mergeCell ref="N74:O74"/>
    <mergeCell ref="AG74:AH74"/>
    <mergeCell ref="AM73:AQ74"/>
    <mergeCell ref="AZ73:BA73"/>
    <mergeCell ref="AZ74:BA74"/>
    <mergeCell ref="A75:E76"/>
    <mergeCell ref="N75:O75"/>
    <mergeCell ref="T75:X76"/>
    <mergeCell ref="AG75:AH75"/>
    <mergeCell ref="AM75:AQ76"/>
    <mergeCell ref="AZ75:BA75"/>
    <mergeCell ref="N76:O76"/>
    <mergeCell ref="AG76:AH76"/>
    <mergeCell ref="AZ76:BA76"/>
    <mergeCell ref="I79:I80"/>
    <mergeCell ref="AB79:AB80"/>
    <mergeCell ref="AU79:AU80"/>
    <mergeCell ref="J80:J81"/>
    <mergeCell ref="AA80:AA81"/>
    <mergeCell ref="AC80:AC81"/>
    <mergeCell ref="AT80:AT81"/>
    <mergeCell ref="AV80:AV81"/>
    <mergeCell ref="H80:H81"/>
    <mergeCell ref="I81:I82"/>
    <mergeCell ref="AB81:AB82"/>
    <mergeCell ref="AU81:AU82"/>
    <mergeCell ref="AW1:BD1"/>
    <mergeCell ref="AW2:BD2"/>
    <mergeCell ref="AW3:BD3"/>
    <mergeCell ref="I1:AU1"/>
    <mergeCell ref="I2:AU2"/>
    <mergeCell ref="I3:AU3"/>
    <mergeCell ref="A1:G1"/>
    <mergeCell ref="A2:G3"/>
    <mergeCell ref="A73:E74"/>
    <mergeCell ref="A56:E57"/>
    <mergeCell ref="A39:E40"/>
    <mergeCell ref="A24:E25"/>
    <mergeCell ref="A5:E6"/>
    <mergeCell ref="A7:E8"/>
    <mergeCell ref="A41:E42"/>
    <mergeCell ref="A90:G90"/>
    <mergeCell ref="A91:G92"/>
    <mergeCell ref="I90:AU90"/>
    <mergeCell ref="AW90:BD90"/>
    <mergeCell ref="I91:AU91"/>
    <mergeCell ref="AW91:BD91"/>
    <mergeCell ref="I92:AU92"/>
    <mergeCell ref="AW92:BD92"/>
    <mergeCell ref="AZ95:BA95"/>
    <mergeCell ref="N96:O96"/>
    <mergeCell ref="AG96:AH96"/>
    <mergeCell ref="AZ96:BA96"/>
    <mergeCell ref="T96:X97"/>
    <mergeCell ref="AM96:AQ97"/>
    <mergeCell ref="N97:O97"/>
    <mergeCell ref="AZ97:BA97"/>
    <mergeCell ref="N95:O95"/>
    <mergeCell ref="AG95:AH95"/>
    <mergeCell ref="AV101:AV102"/>
    <mergeCell ref="I102:I103"/>
    <mergeCell ref="AB102:AB103"/>
    <mergeCell ref="A96:E97"/>
    <mergeCell ref="H101:H102"/>
    <mergeCell ref="AT101:AT102"/>
    <mergeCell ref="AG97:AH97"/>
    <mergeCell ref="I100:I101"/>
    <mergeCell ref="AB100:AB101"/>
    <mergeCell ref="AU100:AU101"/>
    <mergeCell ref="J101:J102"/>
    <mergeCell ref="AA101:AA102"/>
    <mergeCell ref="AC101:AC102"/>
    <mergeCell ref="AG114:AH114"/>
    <mergeCell ref="N111:O111"/>
    <mergeCell ref="AG111:AH111"/>
    <mergeCell ref="T113:X114"/>
    <mergeCell ref="N114:O114"/>
    <mergeCell ref="N112:O112"/>
    <mergeCell ref="AG112:AH112"/>
    <mergeCell ref="H118:H119"/>
    <mergeCell ref="I119:I120"/>
    <mergeCell ref="A111:E112"/>
    <mergeCell ref="A113:E114"/>
    <mergeCell ref="AZ112:BA112"/>
    <mergeCell ref="N113:O113"/>
    <mergeCell ref="AG113:AH113"/>
    <mergeCell ref="AZ113:BA113"/>
    <mergeCell ref="T111:X112"/>
    <mergeCell ref="AM111:AQ112"/>
    <mergeCell ref="AM113:AQ114"/>
    <mergeCell ref="AZ111:BA111"/>
    <mergeCell ref="AZ129:BA129"/>
    <mergeCell ref="N130:O130"/>
    <mergeCell ref="AG130:AH130"/>
    <mergeCell ref="AZ130:BA130"/>
    <mergeCell ref="T128:X129"/>
    <mergeCell ref="AZ128:BA128"/>
    <mergeCell ref="AG129:AH129"/>
    <mergeCell ref="AM128:AQ129"/>
    <mergeCell ref="A128:E129"/>
    <mergeCell ref="A130:E131"/>
    <mergeCell ref="AG131:AH131"/>
    <mergeCell ref="N128:O128"/>
    <mergeCell ref="AG128:AH128"/>
    <mergeCell ref="T130:X131"/>
    <mergeCell ref="N131:O131"/>
    <mergeCell ref="N129:O129"/>
    <mergeCell ref="AZ145:BA145"/>
    <mergeCell ref="AB136:AB137"/>
    <mergeCell ref="AU136:AU137"/>
    <mergeCell ref="AZ131:BA131"/>
    <mergeCell ref="AU134:AU135"/>
    <mergeCell ref="AM130:AQ131"/>
    <mergeCell ref="AC135:AC136"/>
    <mergeCell ref="AT135:AT136"/>
    <mergeCell ref="AV135:AV136"/>
    <mergeCell ref="H135:H136"/>
    <mergeCell ref="AG146:AH146"/>
    <mergeCell ref="A145:E146"/>
    <mergeCell ref="A147:E148"/>
    <mergeCell ref="AG148:AH148"/>
    <mergeCell ref="N145:O145"/>
    <mergeCell ref="AG145:AH145"/>
    <mergeCell ref="I134:I135"/>
    <mergeCell ref="AB134:AB135"/>
    <mergeCell ref="J135:J136"/>
    <mergeCell ref="AZ146:BA146"/>
    <mergeCell ref="N147:O147"/>
    <mergeCell ref="AG147:AH147"/>
    <mergeCell ref="AZ147:BA147"/>
    <mergeCell ref="T145:X146"/>
    <mergeCell ref="AM145:AQ146"/>
    <mergeCell ref="T147:X148"/>
    <mergeCell ref="AM147:AQ148"/>
    <mergeCell ref="N148:O148"/>
    <mergeCell ref="N146:O146"/>
    <mergeCell ref="H152:H153"/>
    <mergeCell ref="A162:E163"/>
    <mergeCell ref="A164:E165"/>
    <mergeCell ref="AG165:AH165"/>
    <mergeCell ref="N162:O162"/>
    <mergeCell ref="AG162:AH162"/>
    <mergeCell ref="I153:I154"/>
    <mergeCell ref="H169:H170"/>
    <mergeCell ref="AC169:AC170"/>
    <mergeCell ref="AT169:AT170"/>
    <mergeCell ref="AZ162:BA162"/>
    <mergeCell ref="AM164:AQ165"/>
    <mergeCell ref="AV169:AV170"/>
    <mergeCell ref="I170:I171"/>
    <mergeCell ref="AZ165:BA165"/>
    <mergeCell ref="I168:I169"/>
    <mergeCell ref="AB168:AB169"/>
    <mergeCell ref="AZ163:BA163"/>
    <mergeCell ref="N164:O164"/>
    <mergeCell ref="AG164:AH164"/>
    <mergeCell ref="AZ164:BA164"/>
    <mergeCell ref="T162:X163"/>
    <mergeCell ref="AM162:AQ163"/>
    <mergeCell ref="T164:X165"/>
    <mergeCell ref="N165:O165"/>
    <mergeCell ref="N163:O163"/>
    <mergeCell ref="AG163:AH163"/>
    <mergeCell ref="A94:E95"/>
    <mergeCell ref="T94:X95"/>
    <mergeCell ref="AM94:AQ95"/>
    <mergeCell ref="N94:O94"/>
    <mergeCell ref="AG94:AH94"/>
    <mergeCell ref="AZ94:BA94"/>
    <mergeCell ref="AU102:AU103"/>
    <mergeCell ref="AZ114:BA114"/>
    <mergeCell ref="I117:I118"/>
    <mergeCell ref="AB117:AB118"/>
    <mergeCell ref="AU117:AU118"/>
    <mergeCell ref="J118:J119"/>
    <mergeCell ref="AA118:AA119"/>
    <mergeCell ref="AC118:AC119"/>
    <mergeCell ref="AT118:AT119"/>
    <mergeCell ref="AZ148:BA148"/>
    <mergeCell ref="I151:I152"/>
    <mergeCell ref="AB151:AB152"/>
    <mergeCell ref="AU151:AU152"/>
    <mergeCell ref="J152:J153"/>
    <mergeCell ref="AA152:AA153"/>
    <mergeCell ref="AB153:AB154"/>
    <mergeCell ref="AU153:AU154"/>
    <mergeCell ref="AC152:AC153"/>
    <mergeCell ref="AV152:AV153"/>
    <mergeCell ref="AV118:AV119"/>
    <mergeCell ref="AB119:AB120"/>
    <mergeCell ref="AU119:AU120"/>
    <mergeCell ref="I136:I137"/>
    <mergeCell ref="AA135:AA136"/>
    <mergeCell ref="AT152:AT153"/>
    <mergeCell ref="AU168:AU169"/>
    <mergeCell ref="J169:J170"/>
    <mergeCell ref="AA169:AA170"/>
    <mergeCell ref="AB170:AB171"/>
    <mergeCell ref="AU170:AU171"/>
  </mergeCells>
  <printOptions horizontalCentered="1"/>
  <pageMargins left="0" right="0" top="0.1968503937007874" bottom="0" header="0" footer="0"/>
  <pageSetup horizontalDpi="300" verticalDpi="300" orientation="portrait" paperSize="9" scale="83" r:id="rId2"/>
  <rowBreaks count="1" manualBreakCount="1">
    <brk id="89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9">
    <pageSetUpPr fitToPage="1"/>
  </sheetPr>
  <dimension ref="A1:BD130"/>
  <sheetViews>
    <sheetView showGridLines="0" zoomScalePageLayoutView="0" workbookViewId="0" topLeftCell="A1">
      <selection activeCell="AL2" sqref="AL2"/>
    </sheetView>
  </sheetViews>
  <sheetFormatPr defaultColWidth="6.375" defaultRowHeight="9" customHeight="1"/>
  <cols>
    <col min="1" max="1" width="1.75390625" style="114" customWidth="1"/>
    <col min="2" max="2" width="3.125" style="114" customWidth="1"/>
    <col min="3" max="15" width="1.75390625" style="114" customWidth="1"/>
    <col min="16" max="16" width="3.125" style="114" customWidth="1"/>
    <col min="17" max="29" width="1.75390625" style="114" customWidth="1"/>
    <col min="30" max="30" width="3.125" style="114" customWidth="1"/>
    <col min="31" max="43" width="1.75390625" style="114" customWidth="1"/>
    <col min="44" max="44" width="3.125" style="114" customWidth="1"/>
    <col min="45" max="56" width="1.75390625" style="114" customWidth="1"/>
    <col min="57" max="16384" width="6.375" style="114" customWidth="1"/>
  </cols>
  <sheetData>
    <row r="1" spans="1:56" ht="19.5" customHeight="1">
      <c r="A1" s="420" t="s">
        <v>1100</v>
      </c>
      <c r="B1" s="421"/>
      <c r="C1" s="421"/>
      <c r="D1" s="421"/>
      <c r="E1" s="421"/>
      <c r="F1" s="421"/>
      <c r="G1" s="421"/>
      <c r="H1" s="421"/>
      <c r="I1" s="421"/>
      <c r="J1" s="421"/>
      <c r="K1" s="421"/>
      <c r="L1" s="421"/>
      <c r="M1" s="421"/>
      <c r="N1" s="421"/>
      <c r="O1" s="421"/>
      <c r="P1" s="422"/>
      <c r="S1" s="223" t="s">
        <v>74</v>
      </c>
      <c r="AC1" s="223"/>
      <c r="AG1" s="223" t="s">
        <v>73</v>
      </c>
      <c r="AL1" s="372">
        <v>9</v>
      </c>
      <c r="AM1" s="373"/>
      <c r="AQ1" s="223"/>
      <c r="AT1" s="114" t="s">
        <v>74</v>
      </c>
      <c r="AU1" s="114" t="s">
        <v>74</v>
      </c>
      <c r="AV1" s="114" t="s">
        <v>74</v>
      </c>
      <c r="AW1" s="114" t="s">
        <v>74</v>
      </c>
      <c r="AX1" s="114" t="s">
        <v>74</v>
      </c>
      <c r="AY1" s="114" t="s">
        <v>74</v>
      </c>
      <c r="AZ1" s="114" t="s">
        <v>74</v>
      </c>
      <c r="BA1" s="114" t="s">
        <v>74</v>
      </c>
      <c r="BB1" s="114" t="s">
        <v>74</v>
      </c>
      <c r="BC1" s="114" t="s">
        <v>74</v>
      </c>
      <c r="BD1" s="225" t="s">
        <v>74</v>
      </c>
    </row>
    <row r="2" spans="1:56" s="115" customFormat="1" ht="19.5" customHeight="1">
      <c r="A2" s="113"/>
      <c r="K2" s="114"/>
      <c r="O2" s="113"/>
      <c r="Y2" s="114"/>
      <c r="AC2" s="224" t="s">
        <v>63</v>
      </c>
      <c r="AM2" s="114"/>
      <c r="AQ2" s="113"/>
      <c r="BA2" s="114"/>
      <c r="BC2" s="226" t="str">
        <f>"ses"&amp;AL1</f>
        <v>ses9</v>
      </c>
      <c r="BD2" s="226" t="str">
        <f>IF(BC2="",'w0'!B5,BC2)</f>
        <v>ses9</v>
      </c>
    </row>
    <row r="3" spans="1:56" ht="8.25" customHeight="1">
      <c r="A3" s="116" t="s">
        <v>64</v>
      </c>
      <c r="B3" s="117"/>
      <c r="C3" s="118"/>
      <c r="D3" s="119"/>
      <c r="E3" s="119"/>
      <c r="F3" s="119"/>
      <c r="G3" s="119"/>
      <c r="H3" s="118"/>
      <c r="I3" s="118"/>
      <c r="J3" s="118"/>
      <c r="K3" s="118"/>
      <c r="L3" s="120"/>
      <c r="M3" s="121" t="str">
        <f>MID("WNES",1+MOD(B4,4),1)</f>
        <v>N</v>
      </c>
      <c r="N3" s="122"/>
      <c r="O3" s="116" t="s">
        <v>64</v>
      </c>
      <c r="P3" s="117"/>
      <c r="Q3" s="118"/>
      <c r="R3" s="119"/>
      <c r="S3" s="119"/>
      <c r="T3" s="119"/>
      <c r="U3" s="119"/>
      <c r="V3" s="118"/>
      <c r="W3" s="118"/>
      <c r="X3" s="118"/>
      <c r="Y3" s="118"/>
      <c r="Z3" s="120"/>
      <c r="AA3" s="121" t="str">
        <f>MID("WNES",1+MOD(P4,4),1)</f>
        <v>E</v>
      </c>
      <c r="AB3" s="122"/>
      <c r="AC3" s="116" t="s">
        <v>64</v>
      </c>
      <c r="AD3" s="117"/>
      <c r="AE3" s="118"/>
      <c r="AF3" s="119"/>
      <c r="AG3" s="119"/>
      <c r="AH3" s="119"/>
      <c r="AI3" s="119"/>
      <c r="AJ3" s="118"/>
      <c r="AK3" s="118"/>
      <c r="AL3" s="118"/>
      <c r="AM3" s="118"/>
      <c r="AN3" s="120"/>
      <c r="AO3" s="121" t="str">
        <f>MID("WNES",1+MOD(AD4,4),1)</f>
        <v>S</v>
      </c>
      <c r="AP3" s="122"/>
      <c r="AQ3" s="116" t="s">
        <v>64</v>
      </c>
      <c r="AR3" s="117"/>
      <c r="AS3" s="118"/>
      <c r="AT3" s="119"/>
      <c r="AU3" s="119"/>
      <c r="AV3" s="119"/>
      <c r="AW3" s="119"/>
      <c r="AX3" s="118"/>
      <c r="AY3" s="118"/>
      <c r="AZ3" s="118"/>
      <c r="BA3" s="118"/>
      <c r="BB3" s="120"/>
      <c r="BC3" s="121" t="str">
        <f>MID("WNES",1+MOD(AR4,4),1)</f>
        <v>W</v>
      </c>
      <c r="BD3" s="122"/>
    </row>
    <row r="4" spans="1:56" ht="8.25" customHeight="1">
      <c r="A4" s="123"/>
      <c r="B4" s="227">
        <v>1</v>
      </c>
      <c r="C4" s="125"/>
      <c r="D4" s="126" t="s">
        <v>52</v>
      </c>
      <c r="E4" s="127" t="str">
        <f ca="1">""&amp;VLOOKUP(1+10*A5,INDIRECT($BD$2),2,0)</f>
        <v>A765</v>
      </c>
      <c r="F4" s="125"/>
      <c r="G4" s="125"/>
      <c r="H4" s="125"/>
      <c r="I4" s="125"/>
      <c r="J4" s="125"/>
      <c r="K4" s="125"/>
      <c r="L4" s="128"/>
      <c r="M4" s="129" t="str">
        <f>MID(" EW  NS NoneBoth",1+4*INT(MOD(11*B4,16)/4),4)</f>
        <v>None</v>
      </c>
      <c r="N4" s="124"/>
      <c r="O4" s="123"/>
      <c r="P4" s="227" t="str">
        <f>""&amp;MOD(O5-1,32)+1</f>
        <v>2</v>
      </c>
      <c r="Q4" s="125"/>
      <c r="R4" s="126" t="s">
        <v>52</v>
      </c>
      <c r="S4" s="127" t="str">
        <f ca="1">""&amp;VLOOKUP(1+10*O5,INDIRECT($BD$2),2,0)</f>
        <v>Q6</v>
      </c>
      <c r="T4" s="125"/>
      <c r="U4" s="125"/>
      <c r="V4" s="125"/>
      <c r="W4" s="125"/>
      <c r="X4" s="125"/>
      <c r="Y4" s="125"/>
      <c r="Z4" s="128"/>
      <c r="AA4" s="129" t="str">
        <f>MID(" EW  NS NoneBoth",1+4*INT(MOD(11*P4,16)/4),4)</f>
        <v> NS </v>
      </c>
      <c r="AB4" s="124"/>
      <c r="AC4" s="123"/>
      <c r="AD4" s="227" t="str">
        <f>""&amp;MOD(AC5-1,32)+1</f>
        <v>3</v>
      </c>
      <c r="AE4" s="125"/>
      <c r="AF4" s="126" t="s">
        <v>52</v>
      </c>
      <c r="AG4" s="127" t="str">
        <f ca="1">""&amp;VLOOKUP(1+10*AC5,INDIRECT($BD$2),2,0)</f>
        <v>10</v>
      </c>
      <c r="AH4" s="125"/>
      <c r="AI4" s="125"/>
      <c r="AJ4" s="125"/>
      <c r="AK4" s="125"/>
      <c r="AL4" s="125"/>
      <c r="AM4" s="125"/>
      <c r="AN4" s="128"/>
      <c r="AO4" s="129" t="str">
        <f>MID(" EW  NS NoneBoth",1+4*INT(MOD(11*AD4,16)/4),4)</f>
        <v> EW </v>
      </c>
      <c r="AP4" s="124"/>
      <c r="AQ4" s="123"/>
      <c r="AR4" s="227" t="str">
        <f>""&amp;MOD(AQ5-1,32)+1</f>
        <v>4</v>
      </c>
      <c r="AS4" s="125"/>
      <c r="AT4" s="126" t="s">
        <v>52</v>
      </c>
      <c r="AU4" s="127" t="str">
        <f ca="1">""&amp;VLOOKUP(1+10*AQ5,INDIRECT($BD$2),2,0)</f>
        <v>J873</v>
      </c>
      <c r="AV4" s="125"/>
      <c r="AW4" s="125"/>
      <c r="AX4" s="125"/>
      <c r="AY4" s="125"/>
      <c r="AZ4" s="125"/>
      <c r="BA4" s="125"/>
      <c r="BB4" s="128"/>
      <c r="BC4" s="129" t="str">
        <f>MID(" EW  NS NoneBoth",1+4*INT(MOD(11*AR4,16)/4),4)</f>
        <v>Both</v>
      </c>
      <c r="BD4" s="124"/>
    </row>
    <row r="5" spans="1:56" ht="8.25" customHeight="1">
      <c r="A5" s="130">
        <v>1</v>
      </c>
      <c r="B5" s="119"/>
      <c r="C5" s="131"/>
      <c r="D5" s="126" t="s">
        <v>15</v>
      </c>
      <c r="E5" s="127" t="str">
        <f ca="1">""&amp;VLOOKUP(2+10*A5,INDIRECT($BD$2),2,0)</f>
        <v>Q6</v>
      </c>
      <c r="F5" s="125"/>
      <c r="G5" s="125"/>
      <c r="H5" s="125"/>
      <c r="I5" s="125"/>
      <c r="J5" s="125"/>
      <c r="K5" s="125"/>
      <c r="L5" s="125"/>
      <c r="M5" s="125"/>
      <c r="N5" s="132"/>
      <c r="O5" s="130">
        <f>1+A5</f>
        <v>2</v>
      </c>
      <c r="P5" s="119"/>
      <c r="Q5" s="131"/>
      <c r="R5" s="126" t="s">
        <v>15</v>
      </c>
      <c r="S5" s="127" t="str">
        <f ca="1">""&amp;VLOOKUP(2+10*O5,INDIRECT($BD$2),2,0)</f>
        <v>AQ95</v>
      </c>
      <c r="T5" s="125"/>
      <c r="U5" s="125"/>
      <c r="V5" s="125"/>
      <c r="W5" s="125"/>
      <c r="X5" s="125"/>
      <c r="Y5" s="125"/>
      <c r="Z5" s="125"/>
      <c r="AA5" s="125"/>
      <c r="AB5" s="132"/>
      <c r="AC5" s="130">
        <f>1+O5</f>
        <v>3</v>
      </c>
      <c r="AD5" s="119"/>
      <c r="AE5" s="131"/>
      <c r="AF5" s="126" t="s">
        <v>15</v>
      </c>
      <c r="AG5" s="127" t="str">
        <f ca="1">""&amp;VLOOKUP(2+10*AC5,INDIRECT($BD$2),2,0)</f>
        <v>K754</v>
      </c>
      <c r="AH5" s="125"/>
      <c r="AI5" s="125"/>
      <c r="AJ5" s="125"/>
      <c r="AK5" s="125"/>
      <c r="AL5" s="125"/>
      <c r="AM5" s="125"/>
      <c r="AN5" s="125"/>
      <c r="AO5" s="125"/>
      <c r="AP5" s="132"/>
      <c r="AQ5" s="130">
        <f>1+AC5</f>
        <v>4</v>
      </c>
      <c r="AR5" s="119"/>
      <c r="AS5" s="131"/>
      <c r="AT5" s="126" t="s">
        <v>15</v>
      </c>
      <c r="AU5" s="127" t="str">
        <f ca="1">""&amp;VLOOKUP(2+10*AQ5,INDIRECT($BD$2),2,0)</f>
        <v>8763</v>
      </c>
      <c r="AV5" s="125"/>
      <c r="AW5" s="125"/>
      <c r="AX5" s="125"/>
      <c r="AY5" s="125"/>
      <c r="AZ5" s="125"/>
      <c r="BA5" s="125"/>
      <c r="BB5" s="125"/>
      <c r="BC5" s="125"/>
      <c r="BD5" s="132"/>
    </row>
    <row r="6" spans="1:56" ht="8.25" customHeight="1">
      <c r="A6" s="133"/>
      <c r="B6" s="127"/>
      <c r="C6" s="127"/>
      <c r="D6" s="126" t="s">
        <v>53</v>
      </c>
      <c r="E6" s="127" t="str">
        <f ca="1">""&amp;VLOOKUP(3+10*A5,INDIRECT($BD$2),2,0)</f>
        <v>542</v>
      </c>
      <c r="F6" s="125"/>
      <c r="G6" s="125"/>
      <c r="H6" s="125"/>
      <c r="I6" s="125"/>
      <c r="J6" s="125"/>
      <c r="K6" s="125"/>
      <c r="L6" s="125"/>
      <c r="M6" s="125"/>
      <c r="N6" s="132"/>
      <c r="O6" s="133"/>
      <c r="P6" s="127"/>
      <c r="Q6" s="127"/>
      <c r="R6" s="126" t="s">
        <v>53</v>
      </c>
      <c r="S6" s="127" t="str">
        <f ca="1">""&amp;VLOOKUP(3+10*O5,INDIRECT($BD$2),2,0)</f>
        <v>764</v>
      </c>
      <c r="T6" s="125"/>
      <c r="U6" s="125"/>
      <c r="V6" s="125"/>
      <c r="W6" s="125"/>
      <c r="X6" s="125"/>
      <c r="Y6" s="125"/>
      <c r="Z6" s="125"/>
      <c r="AA6" s="125"/>
      <c r="AB6" s="132"/>
      <c r="AC6" s="133"/>
      <c r="AD6" s="127"/>
      <c r="AE6" s="127"/>
      <c r="AF6" s="126" t="s">
        <v>53</v>
      </c>
      <c r="AG6" s="127" t="str">
        <f ca="1">""&amp;VLOOKUP(3+10*AC5,INDIRECT($BD$2),2,0)</f>
        <v>KQJ53</v>
      </c>
      <c r="AH6" s="125"/>
      <c r="AI6" s="125"/>
      <c r="AJ6" s="125"/>
      <c r="AK6" s="125"/>
      <c r="AL6" s="125"/>
      <c r="AM6" s="125"/>
      <c r="AN6" s="125"/>
      <c r="AO6" s="125"/>
      <c r="AP6" s="132"/>
      <c r="AQ6" s="133"/>
      <c r="AR6" s="127"/>
      <c r="AS6" s="127"/>
      <c r="AT6" s="126" t="s">
        <v>53</v>
      </c>
      <c r="AU6" s="127" t="str">
        <f ca="1">""&amp;VLOOKUP(3+10*AQ5,INDIRECT($BD$2),2,0)</f>
        <v>J42</v>
      </c>
      <c r="AV6" s="125"/>
      <c r="AW6" s="125"/>
      <c r="AX6" s="125"/>
      <c r="AY6" s="125"/>
      <c r="AZ6" s="125"/>
      <c r="BA6" s="125"/>
      <c r="BB6" s="125"/>
      <c r="BC6" s="125"/>
      <c r="BD6" s="132"/>
    </row>
    <row r="7" spans="1:56" ht="8.25" customHeight="1">
      <c r="A7" s="133"/>
      <c r="B7" s="127"/>
      <c r="C7" s="127"/>
      <c r="D7" s="126" t="s">
        <v>17</v>
      </c>
      <c r="E7" s="127" t="str">
        <f ca="1">""&amp;VLOOKUP(4+10*A5,INDIRECT($BD$2),2,0)</f>
        <v>Q763</v>
      </c>
      <c r="F7" s="125"/>
      <c r="G7" s="125"/>
      <c r="H7" s="125"/>
      <c r="I7" s="125"/>
      <c r="J7" s="125"/>
      <c r="K7" s="125"/>
      <c r="L7" s="125"/>
      <c r="M7" s="125"/>
      <c r="N7" s="132"/>
      <c r="O7" s="133"/>
      <c r="P7" s="127"/>
      <c r="Q7" s="127"/>
      <c r="R7" s="126" t="s">
        <v>17</v>
      </c>
      <c r="S7" s="127" t="str">
        <f ca="1">""&amp;VLOOKUP(4+10*O5,INDIRECT($BD$2),2,0)</f>
        <v>10965</v>
      </c>
      <c r="T7" s="125"/>
      <c r="U7" s="125"/>
      <c r="V7" s="125"/>
      <c r="W7" s="125"/>
      <c r="X7" s="125"/>
      <c r="Y7" s="125"/>
      <c r="Z7" s="125"/>
      <c r="AA7" s="125"/>
      <c r="AB7" s="132"/>
      <c r="AC7" s="133"/>
      <c r="AD7" s="127"/>
      <c r="AE7" s="127"/>
      <c r="AF7" s="126" t="s">
        <v>17</v>
      </c>
      <c r="AG7" s="127" t="str">
        <f ca="1">""&amp;VLOOKUP(4+10*AC5,INDIRECT($BD$2),2,0)</f>
        <v>K63</v>
      </c>
      <c r="AH7" s="125"/>
      <c r="AI7" s="125"/>
      <c r="AJ7" s="125"/>
      <c r="AK7" s="125"/>
      <c r="AL7" s="125"/>
      <c r="AM7" s="125"/>
      <c r="AN7" s="125"/>
      <c r="AO7" s="125"/>
      <c r="AP7" s="132"/>
      <c r="AQ7" s="133"/>
      <c r="AR7" s="127"/>
      <c r="AS7" s="127"/>
      <c r="AT7" s="126" t="s">
        <v>17</v>
      </c>
      <c r="AU7" s="127" t="str">
        <f ca="1">""&amp;VLOOKUP(4+10*AQ5,INDIRECT($BD$2),2,0)</f>
        <v>J9</v>
      </c>
      <c r="AV7" s="125"/>
      <c r="AW7" s="125"/>
      <c r="AX7" s="125"/>
      <c r="AY7" s="125"/>
      <c r="AZ7" s="125"/>
      <c r="BA7" s="125"/>
      <c r="BB7" s="125"/>
      <c r="BC7" s="125"/>
      <c r="BD7" s="132"/>
    </row>
    <row r="8" spans="1:56" ht="8.25" customHeight="1">
      <c r="A8" s="134"/>
      <c r="B8" s="127"/>
      <c r="C8" s="127"/>
      <c r="D8" s="127"/>
      <c r="E8" s="127"/>
      <c r="F8" s="127"/>
      <c r="G8" s="127"/>
      <c r="H8" s="125"/>
      <c r="I8" s="125"/>
      <c r="J8" s="125"/>
      <c r="K8" s="125"/>
      <c r="L8" s="125"/>
      <c r="M8" s="125"/>
      <c r="N8" s="132"/>
      <c r="O8" s="134"/>
      <c r="P8" s="127"/>
      <c r="Q8" s="127"/>
      <c r="R8" s="127"/>
      <c r="S8" s="127"/>
      <c r="T8" s="127"/>
      <c r="U8" s="127"/>
      <c r="V8" s="125"/>
      <c r="W8" s="125"/>
      <c r="X8" s="125"/>
      <c r="Y8" s="125"/>
      <c r="Z8" s="125"/>
      <c r="AA8" s="125"/>
      <c r="AB8" s="132"/>
      <c r="AC8" s="134"/>
      <c r="AD8" s="127"/>
      <c r="AE8" s="127"/>
      <c r="AF8" s="127"/>
      <c r="AG8" s="127"/>
      <c r="AH8" s="127"/>
      <c r="AI8" s="127"/>
      <c r="AJ8" s="125"/>
      <c r="AK8" s="125"/>
      <c r="AL8" s="125"/>
      <c r="AM8" s="125"/>
      <c r="AN8" s="125"/>
      <c r="AO8" s="125"/>
      <c r="AP8" s="132"/>
      <c r="AQ8" s="134"/>
      <c r="AR8" s="127"/>
      <c r="AS8" s="127"/>
      <c r="AT8" s="127"/>
      <c r="AU8" s="127"/>
      <c r="AV8" s="127"/>
      <c r="AW8" s="127"/>
      <c r="AX8" s="125"/>
      <c r="AY8" s="125"/>
      <c r="AZ8" s="125"/>
      <c r="BA8" s="125"/>
      <c r="BB8" s="125"/>
      <c r="BC8" s="125"/>
      <c r="BD8" s="132"/>
    </row>
    <row r="9" spans="1:56" ht="8.25" customHeight="1">
      <c r="A9" s="135" t="s">
        <v>52</v>
      </c>
      <c r="B9" s="127" t="str">
        <f ca="1">""&amp;VLOOKUP(1+10*A5,INDIRECT($BD$2),5,0)</f>
        <v>1043</v>
      </c>
      <c r="C9" s="125"/>
      <c r="D9" s="125"/>
      <c r="E9" s="125"/>
      <c r="F9" s="125"/>
      <c r="H9" s="126" t="s">
        <v>52</v>
      </c>
      <c r="I9" s="127" t="str">
        <f ca="1">""&amp;VLOOKUP(1+10*A5,INDIRECT($BD$2),3,0)</f>
        <v>Q92</v>
      </c>
      <c r="K9" s="125"/>
      <c r="L9" s="127"/>
      <c r="M9" s="127"/>
      <c r="N9" s="136"/>
      <c r="O9" s="135" t="s">
        <v>52</v>
      </c>
      <c r="P9" s="127" t="str">
        <f ca="1">""&amp;VLOOKUP(1+10*O5,INDIRECT($BD$2),5,0)</f>
        <v>AKJ98</v>
      </c>
      <c r="Q9" s="125"/>
      <c r="R9" s="125"/>
      <c r="S9" s="125"/>
      <c r="T9" s="125"/>
      <c r="V9" s="126" t="s">
        <v>52</v>
      </c>
      <c r="W9" s="127" t="str">
        <f ca="1">""&amp;VLOOKUP(1+10*O5,INDIRECT($BD$2),3,0)</f>
        <v>753</v>
      </c>
      <c r="Y9" s="125"/>
      <c r="Z9" s="127"/>
      <c r="AA9" s="127"/>
      <c r="AB9" s="136"/>
      <c r="AC9" s="135" t="s">
        <v>52</v>
      </c>
      <c r="AD9" s="127" t="str">
        <f ca="1">""&amp;VLOOKUP(1+10*AC5,INDIRECT($BD$2),5,0)</f>
        <v>AJ765</v>
      </c>
      <c r="AE9" s="125"/>
      <c r="AF9" s="125"/>
      <c r="AG9" s="125"/>
      <c r="AH9" s="125"/>
      <c r="AJ9" s="126" t="s">
        <v>52</v>
      </c>
      <c r="AK9" s="127" t="str">
        <f ca="1">""&amp;VLOOKUP(1+10*AC5,INDIRECT($BD$2),3,0)</f>
        <v>KQ983</v>
      </c>
      <c r="AM9" s="125"/>
      <c r="AN9" s="127"/>
      <c r="AO9" s="127"/>
      <c r="AP9" s="136"/>
      <c r="AQ9" s="135" t="s">
        <v>52</v>
      </c>
      <c r="AR9" s="127" t="str">
        <f ca="1">""&amp;VLOOKUP(1+10*AQ5,INDIRECT($BD$2),5,0)</f>
        <v>A96</v>
      </c>
      <c r="AS9" s="125"/>
      <c r="AT9" s="125"/>
      <c r="AU9" s="125"/>
      <c r="AV9" s="125"/>
      <c r="AX9" s="126" t="s">
        <v>52</v>
      </c>
      <c r="AY9" s="127" t="str">
        <f ca="1">""&amp;VLOOKUP(1+10*AQ5,INDIRECT($BD$2),3,0)</f>
        <v>Q1042</v>
      </c>
      <c r="BA9" s="125"/>
      <c r="BB9" s="127"/>
      <c r="BC9" s="127"/>
      <c r="BD9" s="136"/>
    </row>
    <row r="10" spans="1:56" ht="8.25" customHeight="1">
      <c r="A10" s="135" t="s">
        <v>15</v>
      </c>
      <c r="B10" s="127" t="str">
        <f ca="1">""&amp;VLOOKUP(2+10*A5,INDIRECT($BD$2),5,0)</f>
        <v>K943</v>
      </c>
      <c r="C10" s="125"/>
      <c r="D10" s="125"/>
      <c r="E10" s="125"/>
      <c r="F10" s="125"/>
      <c r="H10" s="126" t="s">
        <v>15</v>
      </c>
      <c r="I10" s="127" t="str">
        <f ca="1">""&amp;VLOOKUP(2+10*A5,INDIRECT($BD$2),3,0)</f>
        <v>A10852</v>
      </c>
      <c r="K10" s="125"/>
      <c r="L10" s="127"/>
      <c r="M10" s="127"/>
      <c r="N10" s="136"/>
      <c r="O10" s="135" t="s">
        <v>15</v>
      </c>
      <c r="P10" s="127" t="str">
        <f ca="1">""&amp;VLOOKUP(2+10*O5,INDIRECT($BD$2),5,0)</f>
        <v>J832</v>
      </c>
      <c r="Q10" s="125"/>
      <c r="R10" s="125"/>
      <c r="S10" s="125"/>
      <c r="T10" s="125"/>
      <c r="V10" s="126" t="s">
        <v>15</v>
      </c>
      <c r="W10" s="127" t="str">
        <f ca="1">""&amp;VLOOKUP(2+10*O5,INDIRECT($BD$2),3,0)</f>
        <v>K764</v>
      </c>
      <c r="Y10" s="125"/>
      <c r="Z10" s="127"/>
      <c r="AA10" s="127"/>
      <c r="AB10" s="136"/>
      <c r="AC10" s="135" t="s">
        <v>15</v>
      </c>
      <c r="AD10" s="127" t="str">
        <f ca="1">""&amp;VLOOKUP(2+10*AC5,INDIRECT($BD$2),5,0)</f>
        <v>--</v>
      </c>
      <c r="AE10" s="125"/>
      <c r="AF10" s="125"/>
      <c r="AG10" s="125"/>
      <c r="AH10" s="125"/>
      <c r="AJ10" s="126" t="s">
        <v>15</v>
      </c>
      <c r="AK10" s="127" t="str">
        <f ca="1">""&amp;VLOOKUP(2+10*AC5,INDIRECT($BD$2),3,0)</f>
        <v>AJ932</v>
      </c>
      <c r="AM10" s="125"/>
      <c r="AN10" s="127"/>
      <c r="AO10" s="127"/>
      <c r="AP10" s="136"/>
      <c r="AQ10" s="135" t="s">
        <v>15</v>
      </c>
      <c r="AR10" s="127" t="str">
        <f ca="1">""&amp;VLOOKUP(2+10*AQ5,INDIRECT($BD$2),5,0)</f>
        <v>109</v>
      </c>
      <c r="AS10" s="125"/>
      <c r="AT10" s="125"/>
      <c r="AU10" s="125"/>
      <c r="AV10" s="125"/>
      <c r="AX10" s="126" t="s">
        <v>15</v>
      </c>
      <c r="AY10" s="127" t="str">
        <f ca="1">""&amp;VLOOKUP(2+10*AQ5,INDIRECT($BD$2),3,0)</f>
        <v>AJ4</v>
      </c>
      <c r="BA10" s="125"/>
      <c r="BB10" s="127"/>
      <c r="BC10" s="127"/>
      <c r="BD10" s="136"/>
    </row>
    <row r="11" spans="1:56" ht="8.25" customHeight="1">
      <c r="A11" s="135" t="s">
        <v>53</v>
      </c>
      <c r="B11" s="127" t="str">
        <f ca="1">""&amp;VLOOKUP(3+10*A5,INDIRECT($BD$2),5,0)</f>
        <v>73</v>
      </c>
      <c r="C11" s="125"/>
      <c r="D11" s="125"/>
      <c r="E11" s="125"/>
      <c r="F11" s="125"/>
      <c r="H11" s="126" t="s">
        <v>53</v>
      </c>
      <c r="I11" s="127" t="str">
        <f ca="1">""&amp;VLOOKUP(3+10*A5,INDIRECT($BD$2),3,0)</f>
        <v>KJ6</v>
      </c>
      <c r="K11" s="125"/>
      <c r="L11" s="127"/>
      <c r="M11" s="127"/>
      <c r="N11" s="136"/>
      <c r="O11" s="135" t="s">
        <v>53</v>
      </c>
      <c r="P11" s="127" t="str">
        <f ca="1">""&amp;VLOOKUP(3+10*O5,INDIRECT($BD$2),5,0)</f>
        <v>AK2</v>
      </c>
      <c r="Q11" s="125"/>
      <c r="R11" s="125"/>
      <c r="S11" s="125"/>
      <c r="T11" s="125"/>
      <c r="V11" s="126" t="s">
        <v>53</v>
      </c>
      <c r="W11" s="127" t="str">
        <f ca="1">""&amp;VLOOKUP(3+10*O5,INDIRECT($BD$2),3,0)</f>
        <v>109</v>
      </c>
      <c r="Y11" s="125"/>
      <c r="Z11" s="127"/>
      <c r="AA11" s="127"/>
      <c r="AB11" s="136"/>
      <c r="AC11" s="135" t="s">
        <v>53</v>
      </c>
      <c r="AD11" s="127" t="str">
        <f ca="1">""&amp;VLOOKUP(3+10*AC5,INDIRECT($BD$2),5,0)</f>
        <v>984</v>
      </c>
      <c r="AE11" s="125"/>
      <c r="AF11" s="125"/>
      <c r="AG11" s="125"/>
      <c r="AH11" s="125"/>
      <c r="AJ11" s="126" t="s">
        <v>53</v>
      </c>
      <c r="AK11" s="127" t="str">
        <f ca="1">""&amp;VLOOKUP(3+10*AC5,INDIRECT($BD$2),3,0)</f>
        <v>72</v>
      </c>
      <c r="AM11" s="125"/>
      <c r="AN11" s="127"/>
      <c r="AO11" s="127"/>
      <c r="AP11" s="136"/>
      <c r="AQ11" s="135" t="s">
        <v>53</v>
      </c>
      <c r="AR11" s="127" t="str">
        <f ca="1">""&amp;VLOOKUP(3+10*AQ5,INDIRECT($BD$2),5,0)</f>
        <v>KQ109863</v>
      </c>
      <c r="AS11" s="125"/>
      <c r="AT11" s="125"/>
      <c r="AU11" s="125"/>
      <c r="AV11" s="125"/>
      <c r="AX11" s="126" t="s">
        <v>53</v>
      </c>
      <c r="AY11" s="127" t="str">
        <f ca="1">""&amp;VLOOKUP(3+10*AQ5,INDIRECT($BD$2),3,0)</f>
        <v>--</v>
      </c>
      <c r="BA11" s="125"/>
      <c r="BB11" s="127"/>
      <c r="BC11" s="127"/>
      <c r="BD11" s="136"/>
    </row>
    <row r="12" spans="1:56" ht="8.25" customHeight="1">
      <c r="A12" s="135" t="s">
        <v>17</v>
      </c>
      <c r="B12" s="127" t="str">
        <f ca="1">""&amp;VLOOKUP(4+10*A5,INDIRECT($BD$2),5,0)</f>
        <v>A942</v>
      </c>
      <c r="C12" s="125"/>
      <c r="D12" s="125"/>
      <c r="E12" s="125"/>
      <c r="F12" s="125"/>
      <c r="H12" s="126" t="s">
        <v>17</v>
      </c>
      <c r="I12" s="127" t="str">
        <f ca="1">""&amp;VLOOKUP(4+10*A5,INDIRECT($BD$2),3,0)</f>
        <v>105</v>
      </c>
      <c r="K12" s="125"/>
      <c r="L12" s="127"/>
      <c r="M12" s="127"/>
      <c r="N12" s="136"/>
      <c r="O12" s="135" t="s">
        <v>17</v>
      </c>
      <c r="P12" s="127" t="str">
        <f ca="1">""&amp;VLOOKUP(4+10*O5,INDIRECT($BD$2),5,0)</f>
        <v>8</v>
      </c>
      <c r="Q12" s="125"/>
      <c r="R12" s="125"/>
      <c r="S12" s="125"/>
      <c r="T12" s="125"/>
      <c r="V12" s="126" t="s">
        <v>17</v>
      </c>
      <c r="W12" s="127" t="str">
        <f ca="1">""&amp;VLOOKUP(4+10*O5,INDIRECT($BD$2),3,0)</f>
        <v>KQJ4</v>
      </c>
      <c r="Y12" s="125"/>
      <c r="Z12" s="127"/>
      <c r="AA12" s="127"/>
      <c r="AB12" s="136"/>
      <c r="AC12" s="135" t="s">
        <v>17</v>
      </c>
      <c r="AD12" s="127" t="str">
        <f ca="1">""&amp;VLOOKUP(4+10*AC5,INDIRECT($BD$2),5,0)</f>
        <v>AJ974</v>
      </c>
      <c r="AE12" s="125"/>
      <c r="AF12" s="125"/>
      <c r="AG12" s="125"/>
      <c r="AH12" s="125"/>
      <c r="AJ12" s="126" t="s">
        <v>17</v>
      </c>
      <c r="AK12" s="127" t="str">
        <f ca="1">""&amp;VLOOKUP(4+10*AC5,INDIRECT($BD$2),3,0)</f>
        <v>2</v>
      </c>
      <c r="AM12" s="125"/>
      <c r="AN12" s="127"/>
      <c r="AO12" s="127"/>
      <c r="AP12" s="136"/>
      <c r="AQ12" s="135" t="s">
        <v>17</v>
      </c>
      <c r="AR12" s="127" t="str">
        <f ca="1">""&amp;VLOOKUP(4+10*AQ5,INDIRECT($BD$2),5,0)</f>
        <v>3</v>
      </c>
      <c r="AS12" s="125"/>
      <c r="AT12" s="125"/>
      <c r="AU12" s="125"/>
      <c r="AV12" s="125"/>
      <c r="AX12" s="126" t="s">
        <v>17</v>
      </c>
      <c r="AY12" s="127" t="str">
        <f ca="1">""&amp;VLOOKUP(4+10*AQ5,INDIRECT($BD$2),3,0)</f>
        <v>Q87642</v>
      </c>
      <c r="BA12" s="125"/>
      <c r="BB12" s="127"/>
      <c r="BC12" s="127"/>
      <c r="BD12" s="136"/>
    </row>
    <row r="13" spans="1:56" ht="8.25" customHeight="1">
      <c r="A13" s="137"/>
      <c r="B13" s="125"/>
      <c r="C13" s="125"/>
      <c r="D13" s="125"/>
      <c r="E13" s="125"/>
      <c r="F13" s="125"/>
      <c r="G13" s="125"/>
      <c r="H13" s="127"/>
      <c r="I13" s="127"/>
      <c r="J13" s="127"/>
      <c r="K13" s="127"/>
      <c r="L13" s="127"/>
      <c r="M13" s="127"/>
      <c r="N13" s="136"/>
      <c r="O13" s="137"/>
      <c r="P13" s="125"/>
      <c r="Q13" s="125"/>
      <c r="R13" s="125"/>
      <c r="S13" s="125"/>
      <c r="T13" s="125"/>
      <c r="U13" s="125"/>
      <c r="V13" s="127"/>
      <c r="W13" s="127"/>
      <c r="X13" s="127"/>
      <c r="Y13" s="127"/>
      <c r="Z13" s="127"/>
      <c r="AA13" s="127"/>
      <c r="AB13" s="136"/>
      <c r="AC13" s="137"/>
      <c r="AD13" s="125"/>
      <c r="AE13" s="125"/>
      <c r="AF13" s="125"/>
      <c r="AG13" s="125"/>
      <c r="AH13" s="125"/>
      <c r="AI13" s="125"/>
      <c r="AJ13" s="127"/>
      <c r="AK13" s="127"/>
      <c r="AL13" s="127"/>
      <c r="AM13" s="127"/>
      <c r="AN13" s="127"/>
      <c r="AO13" s="127"/>
      <c r="AP13" s="136"/>
      <c r="AQ13" s="137"/>
      <c r="AR13" s="125"/>
      <c r="AS13" s="125"/>
      <c r="AT13" s="125"/>
      <c r="AU13" s="125"/>
      <c r="AV13" s="125"/>
      <c r="AW13" s="125"/>
      <c r="AX13" s="127"/>
      <c r="AY13" s="127"/>
      <c r="AZ13" s="127"/>
      <c r="BA13" s="127"/>
      <c r="BB13" s="127"/>
      <c r="BC13" s="127"/>
      <c r="BD13" s="136"/>
    </row>
    <row r="14" spans="1:56" ht="8.25" customHeight="1">
      <c r="A14" s="137"/>
      <c r="B14" s="125"/>
      <c r="C14" s="125"/>
      <c r="D14" s="126" t="s">
        <v>52</v>
      </c>
      <c r="E14" s="127" t="str">
        <f ca="1">""&amp;VLOOKUP(1+10*A5,INDIRECT($BD$2),4,0)</f>
        <v>KJ8</v>
      </c>
      <c r="F14" s="125"/>
      <c r="G14" s="125"/>
      <c r="H14" s="125"/>
      <c r="I14" s="138"/>
      <c r="J14" s="139" t="s">
        <v>55</v>
      </c>
      <c r="K14" s="140" t="s">
        <v>52</v>
      </c>
      <c r="L14" s="140" t="s">
        <v>15</v>
      </c>
      <c r="M14" s="140" t="s">
        <v>53</v>
      </c>
      <c r="N14" s="141" t="s">
        <v>17</v>
      </c>
      <c r="O14" s="137"/>
      <c r="P14" s="125"/>
      <c r="Q14" s="125"/>
      <c r="R14" s="126" t="s">
        <v>52</v>
      </c>
      <c r="S14" s="127" t="str">
        <f ca="1">""&amp;VLOOKUP(1+10*O5,INDIRECT($BD$2),4,0)</f>
        <v>1042</v>
      </c>
      <c r="T14" s="125"/>
      <c r="U14" s="125"/>
      <c r="V14" s="125"/>
      <c r="W14" s="138"/>
      <c r="X14" s="139" t="s">
        <v>55</v>
      </c>
      <c r="Y14" s="140" t="s">
        <v>52</v>
      </c>
      <c r="Z14" s="140" t="s">
        <v>15</v>
      </c>
      <c r="AA14" s="140" t="s">
        <v>53</v>
      </c>
      <c r="AB14" s="141" t="s">
        <v>17</v>
      </c>
      <c r="AC14" s="137"/>
      <c r="AD14" s="125"/>
      <c r="AE14" s="125"/>
      <c r="AF14" s="126" t="s">
        <v>52</v>
      </c>
      <c r="AG14" s="127" t="str">
        <f ca="1">""&amp;VLOOKUP(1+10*AC5,INDIRECT($BD$2),4,0)</f>
        <v>42</v>
      </c>
      <c r="AH14" s="125"/>
      <c r="AI14" s="125"/>
      <c r="AJ14" s="125"/>
      <c r="AK14" s="138"/>
      <c r="AL14" s="139" t="s">
        <v>55</v>
      </c>
      <c r="AM14" s="140" t="s">
        <v>52</v>
      </c>
      <c r="AN14" s="140" t="s">
        <v>15</v>
      </c>
      <c r="AO14" s="140" t="s">
        <v>53</v>
      </c>
      <c r="AP14" s="141" t="s">
        <v>17</v>
      </c>
      <c r="AQ14" s="137"/>
      <c r="AR14" s="125"/>
      <c r="AS14" s="125"/>
      <c r="AT14" s="126" t="s">
        <v>52</v>
      </c>
      <c r="AU14" s="127" t="str">
        <f ca="1">""&amp;VLOOKUP(1+10*AQ5,INDIRECT($BD$2),4,0)</f>
        <v>K5</v>
      </c>
      <c r="AV14" s="125"/>
      <c r="AW14" s="125"/>
      <c r="AX14" s="125"/>
      <c r="AY14" s="138"/>
      <c r="AZ14" s="139" t="s">
        <v>55</v>
      </c>
      <c r="BA14" s="140" t="s">
        <v>52</v>
      </c>
      <c r="BB14" s="140" t="s">
        <v>15</v>
      </c>
      <c r="BC14" s="140" t="s">
        <v>53</v>
      </c>
      <c r="BD14" s="141" t="s">
        <v>17</v>
      </c>
    </row>
    <row r="15" spans="1:56" ht="8.25" customHeight="1">
      <c r="A15" s="203"/>
      <c r="B15" s="228" t="s">
        <v>65</v>
      </c>
      <c r="C15" s="125"/>
      <c r="D15" s="126" t="s">
        <v>15</v>
      </c>
      <c r="E15" s="127" t="str">
        <f ca="1">""&amp;VLOOKUP(2+10*A5,INDIRECT($BD$2),4,0)</f>
        <v>J7</v>
      </c>
      <c r="F15" s="125"/>
      <c r="G15" s="125"/>
      <c r="H15" s="125"/>
      <c r="I15" s="142" t="s">
        <v>20</v>
      </c>
      <c r="J15" s="143" t="str">
        <f ca="1">CHOOSE(FIND(MID(VLOOKUP(5+10*A5,INDIRECT($BD$2),2,0),1,1),"0123456789ABCD"),"--","--","--","--","--","--","--","1","2","3","4","5","6","7")</f>
        <v>1</v>
      </c>
      <c r="K15" s="143" t="str">
        <f ca="1">CHOOSE(FIND(MID(VLOOKUP(5+10*A5,INDIRECT($BD$2),2,0),2,1),"0123456789ABCD"),"--","--","--","--","--","--","--","1","2","3","4","5","6","7")</f>
        <v>3</v>
      </c>
      <c r="L15" s="143" t="str">
        <f ca="1">CHOOSE(FIND(MID(VLOOKUP(5+10*A5,INDIRECT($BD$2),2,0),3,1),"0123456789ABCD"),"--","--","--","--","--","--","--","1","2","3","4","5","6","7")</f>
        <v>--</v>
      </c>
      <c r="M15" s="143" t="str">
        <f ca="1">CHOOSE(FIND(MID(VLOOKUP(5+10*A5,INDIRECT($BD$2),2,0),4,1),"0123456789ABCD"),"--","--","--","--","--","--","--","1","2","3","4","5","6","7")</f>
        <v>3</v>
      </c>
      <c r="N15" s="144" t="str">
        <f ca="1">CHOOSE(FIND(MID(VLOOKUP(5+10*A5,INDIRECT($BD$2),2,0),5,1),"0123456789ABCD"),"--","--","--","--","--","--","--","1","2","3","4","5","6","7")</f>
        <v>3</v>
      </c>
      <c r="O15" s="203"/>
      <c r="P15" s="228" t="s">
        <v>65</v>
      </c>
      <c r="Q15" s="125"/>
      <c r="R15" s="126" t="s">
        <v>15</v>
      </c>
      <c r="S15" s="127" t="str">
        <f ca="1">""&amp;VLOOKUP(2+10*O5,INDIRECT($BD$2),4,0)</f>
        <v>10</v>
      </c>
      <c r="T15" s="125"/>
      <c r="U15" s="125"/>
      <c r="V15" s="125"/>
      <c r="W15" s="142" t="s">
        <v>20</v>
      </c>
      <c r="X15" s="143" t="str">
        <f ca="1">CHOOSE(FIND(MID(VLOOKUP(5+10*O5,INDIRECT($BD$2),2,0),1,1),"0123456789ABCD"),"--","--","--","--","--","--","--","1","2","3","4","5","6","7")</f>
        <v>--</v>
      </c>
      <c r="Y15" s="143" t="str">
        <f ca="1">CHOOSE(FIND(MID(VLOOKUP(5+10*O5,INDIRECT($BD$2),2,0),2,1),"0123456789ABCD"),"--","--","--","--","--","--","--","1","2","3","4","5","6","7")</f>
        <v>--</v>
      </c>
      <c r="Z15" s="143" t="str">
        <f ca="1">CHOOSE(FIND(MID(VLOOKUP(5+10*O5,INDIRECT($BD$2),2,0),3,1),"0123456789ABCD"),"--","--","--","--","--","--","--","1","2","3","4","5","6","7")</f>
        <v>--</v>
      </c>
      <c r="AA15" s="143" t="str">
        <f ca="1">CHOOSE(FIND(MID(VLOOKUP(5+10*O5,INDIRECT($BD$2),2,0),4,1),"0123456789ABCD"),"--","--","--","--","--","--","--","1","2","3","4","5","6","7")</f>
        <v>--</v>
      </c>
      <c r="AB15" s="144" t="str">
        <f ca="1">CHOOSE(FIND(MID(VLOOKUP(5+10*O5,INDIRECT($BD$2),2,0),5,1),"0123456789ABCD"),"--","--","--","--","--","--","--","1","2","3","4","5","6","7")</f>
        <v>--</v>
      </c>
      <c r="AC15" s="203"/>
      <c r="AD15" s="228" t="s">
        <v>65</v>
      </c>
      <c r="AE15" s="125"/>
      <c r="AF15" s="126" t="s">
        <v>15</v>
      </c>
      <c r="AG15" s="127" t="str">
        <f ca="1">""&amp;VLOOKUP(2+10*AC5,INDIRECT($BD$2),4,0)</f>
        <v>Q1086</v>
      </c>
      <c r="AH15" s="125"/>
      <c r="AI15" s="125"/>
      <c r="AJ15" s="125"/>
      <c r="AK15" s="142" t="s">
        <v>20</v>
      </c>
      <c r="AL15" s="143" t="str">
        <f ca="1">CHOOSE(FIND(MID(VLOOKUP(5+10*AC5,INDIRECT($BD$2),2,0),1,1),"0123456789ABCD"),"--","--","--","--","--","--","--","1","2","3","4","5","6","7")</f>
        <v>--</v>
      </c>
      <c r="AM15" s="143" t="str">
        <f ca="1">CHOOSE(FIND(MID(VLOOKUP(5+10*AC5,INDIRECT($BD$2),2,0),2,1),"0123456789ABCD"),"--","--","--","--","--","--","--","1","2","3","4","5","6","7")</f>
        <v>--</v>
      </c>
      <c r="AN15" s="143" t="str">
        <f ca="1">CHOOSE(FIND(MID(VLOOKUP(5+10*AC5,INDIRECT($BD$2),2,0),3,1),"0123456789ABCD"),"--","--","--","--","--","--","--","1","2","3","4","5","6","7")</f>
        <v>2</v>
      </c>
      <c r="AO15" s="143" t="str">
        <f ca="1">CHOOSE(FIND(MID(VLOOKUP(5+10*AC5,INDIRECT($BD$2),2,0),4,1),"0123456789ABCD"),"--","--","--","--","--","--","--","1","2","3","4","5","6","7")</f>
        <v>--</v>
      </c>
      <c r="AP15" s="144" t="str">
        <f ca="1">CHOOSE(FIND(MID(VLOOKUP(5+10*AC5,INDIRECT($BD$2),2,0),5,1),"0123456789ABCD"),"--","--","--","--","--","--","--","1","2","3","4","5","6","7")</f>
        <v>--</v>
      </c>
      <c r="AQ15" s="203"/>
      <c r="AR15" s="228" t="s">
        <v>65</v>
      </c>
      <c r="AS15" s="125"/>
      <c r="AT15" s="126" t="s">
        <v>15</v>
      </c>
      <c r="AU15" s="127" t="str">
        <f ca="1">""&amp;VLOOKUP(2+10*AQ5,INDIRECT($BD$2),4,0)</f>
        <v>KQ52</v>
      </c>
      <c r="AV15" s="125"/>
      <c r="AW15" s="125"/>
      <c r="AX15" s="125"/>
      <c r="AY15" s="142" t="s">
        <v>20</v>
      </c>
      <c r="AZ15" s="143" t="str">
        <f ca="1">CHOOSE(FIND(MID(VLOOKUP(5+10*AQ5,INDIRECT($BD$2),2,0),1,1),"0123456789ABCD"),"--","--","--","--","--","--","--","1","2","3","4","5","6","7")</f>
        <v>2</v>
      </c>
      <c r="BA15" s="143" t="str">
        <f ca="1">CHOOSE(FIND(MID(VLOOKUP(5+10*AQ5,INDIRECT($BD$2),2,0),2,1),"0123456789ABCD"),"--","--","--","--","--","--","--","1","2","3","4","5","6","7")</f>
        <v>--</v>
      </c>
      <c r="BB15" s="143" t="str">
        <f ca="1">CHOOSE(FIND(MID(VLOOKUP(5+10*AQ5,INDIRECT($BD$2),2,0),3,1),"0123456789ABCD"),"--","--","--","--","--","--","--","1","2","3","4","5","6","7")</f>
        <v>2</v>
      </c>
      <c r="BC15" s="143" t="str">
        <f ca="1">CHOOSE(FIND(MID(VLOOKUP(5+10*AQ5,INDIRECT($BD$2),2,0),4,1),"0123456789ABCD"),"--","--","--","--","--","--","--","1","2","3","4","5","6","7")</f>
        <v>--</v>
      </c>
      <c r="BD15" s="144" t="str">
        <f ca="1">CHOOSE(FIND(MID(VLOOKUP(5+10*AQ5,INDIRECT($BD$2),2,0),5,1),"0123456789ABCD"),"--","--","--","--","--","--","--","1","2","3","4","5","6","7")</f>
        <v>--</v>
      </c>
    </row>
    <row r="16" spans="1:56" ht="8.25" customHeight="1">
      <c r="A16" s="137"/>
      <c r="B16" s="229" t="str">
        <f ca="1">""&amp;MID(VLOOKUP(6+10*A5,INDIRECT($BD$2),2,0),1,1)&amp;CHOOSE(FIND(MID(VLOOKUP(6+10*A5,INDIRECT($BD$2),2,0),2,1),"SHDCN"),"♠","♥","♦","♣","NT")&amp;IF(VLOOKUP(6+10*A5,INDIRECT($BD$2),3,0)="d","*","")&amp;", "&amp;VLOOKUP(6+10*A5,INDIRECT($BD$2),4,0)</f>
        <v>2♠, N</v>
      </c>
      <c r="C16" s="125"/>
      <c r="D16" s="126" t="s">
        <v>53</v>
      </c>
      <c r="E16" s="127" t="str">
        <f ca="1">""&amp;VLOOKUP(3+10*A5,INDIRECT($BD$2),4,0)</f>
        <v>AQ1098</v>
      </c>
      <c r="F16" s="125"/>
      <c r="G16" s="125"/>
      <c r="H16" s="125"/>
      <c r="I16" s="142" t="s">
        <v>21</v>
      </c>
      <c r="J16" s="143" t="str">
        <f ca="1">CHOOSE(FIND(MID(VLOOKUP(5+10*A5,INDIRECT($BD$2),4,0),1,1),"0123456789ABCD"),"--","--","--","--","--","--","--","1","2","3","4","5","6","7")</f>
        <v>1</v>
      </c>
      <c r="K16" s="143" t="str">
        <f ca="1">CHOOSE(FIND(MID(VLOOKUP(5+10*A5,INDIRECT($BD$2),4,0),2,1),"0123456789ABCD"),"--","--","--","--","--","--","--","1","2","3","4","5","6","7")</f>
        <v>3</v>
      </c>
      <c r="L16" s="143" t="str">
        <f ca="1">CHOOSE(FIND(MID(VLOOKUP(5+10*A5,INDIRECT($BD$2),4,0),3,1),"0123456789ABCD"),"--","--","--","--","--","--","--","1","2","3","4","5","6","7")</f>
        <v>--</v>
      </c>
      <c r="M16" s="143" t="str">
        <f ca="1">CHOOSE(FIND(MID(VLOOKUP(5+10*A5,INDIRECT($BD$2),4,0),4,1),"0123456789ABCD"),"--","--","--","--","--","--","--","1","2","3","4","5","6","7")</f>
        <v>3</v>
      </c>
      <c r="N16" s="144" t="str">
        <f ca="1">CHOOSE(FIND(MID(VLOOKUP(5+10*A5,INDIRECT($BD$2),4,0),5,1),"0123456789ABCD"),"--","--","--","--","--","--","--","1","2","3","4","5","6","7")</f>
        <v>3</v>
      </c>
      <c r="O16" s="137"/>
      <c r="P16" s="229" t="str">
        <f ca="1">""&amp;MID(VLOOKUP(6+10*O5,INDIRECT($BD$2),2,0),1,1)&amp;CHOOSE(FIND(MID(VLOOKUP(6+10*O5,INDIRECT($BD$2),2,0),2,1),"SHDCN"),"♠","♥","♦","♣","NT")&amp;IF(VLOOKUP(6+10*O5,INDIRECT($BD$2),3,0)="d","*","")&amp;", "&amp;VLOOKUP(6+10*O5,INDIRECT($BD$2),4,0)</f>
        <v>4♠, W</v>
      </c>
      <c r="Q16" s="125"/>
      <c r="R16" s="126" t="s">
        <v>53</v>
      </c>
      <c r="S16" s="127" t="str">
        <f ca="1">""&amp;VLOOKUP(3+10*O5,INDIRECT($BD$2),4,0)</f>
        <v>QJ853</v>
      </c>
      <c r="T16" s="125"/>
      <c r="U16" s="125"/>
      <c r="V16" s="125"/>
      <c r="W16" s="142" t="s">
        <v>21</v>
      </c>
      <c r="X16" s="143" t="str">
        <f ca="1">CHOOSE(FIND(MID(VLOOKUP(5+10*O5,INDIRECT($BD$2),4,0),1,1),"0123456789ABCD"),"--","--","--","--","--","--","--","1","2","3","4","5","6","7")</f>
        <v>--</v>
      </c>
      <c r="Y16" s="143" t="str">
        <f ca="1">CHOOSE(FIND(MID(VLOOKUP(5+10*O5,INDIRECT($BD$2),4,0),2,1),"0123456789ABCD"),"--","--","--","--","--","--","--","1","2","3","4","5","6","7")</f>
        <v>--</v>
      </c>
      <c r="Z16" s="143" t="str">
        <f ca="1">CHOOSE(FIND(MID(VLOOKUP(5+10*O5,INDIRECT($BD$2),4,0),3,1),"0123456789ABCD"),"--","--","--","--","--","--","--","1","2","3","4","5","6","7")</f>
        <v>--</v>
      </c>
      <c r="AA16" s="143" t="str">
        <f ca="1">CHOOSE(FIND(MID(VLOOKUP(5+10*O5,INDIRECT($BD$2),4,0),4,1),"0123456789ABCD"),"--","--","--","--","--","--","--","1","2","3","4","5","6","7")</f>
        <v>--</v>
      </c>
      <c r="AB16" s="144" t="str">
        <f ca="1">CHOOSE(FIND(MID(VLOOKUP(5+10*O5,INDIRECT($BD$2),4,0),5,1),"0123456789ABCD"),"--","--","--","--","--","--","--","1","2","3","4","5","6","7")</f>
        <v>--</v>
      </c>
      <c r="AC16" s="137"/>
      <c r="AD16" s="229" t="str">
        <f ca="1">""&amp;MID(VLOOKUP(6+10*AC5,INDIRECT($BD$2),2,0),1,1)&amp;CHOOSE(FIND(MID(VLOOKUP(6+10*AC5,INDIRECT($BD$2),2,0),2,1),"SHDCN"),"♠","♥","♦","♣","NT")&amp;IF(VLOOKUP(6+10*AC5,INDIRECT($BD$2),3,0)="d","*","")&amp;", "&amp;VLOOKUP(6+10*AC5,INDIRECT($BD$2),4,0)</f>
        <v>5♠, W</v>
      </c>
      <c r="AE16" s="125"/>
      <c r="AF16" s="126" t="s">
        <v>53</v>
      </c>
      <c r="AG16" s="127" t="str">
        <f ca="1">""&amp;VLOOKUP(3+10*AC5,INDIRECT($BD$2),4,0)</f>
        <v>A106</v>
      </c>
      <c r="AH16" s="125"/>
      <c r="AI16" s="125"/>
      <c r="AJ16" s="125"/>
      <c r="AK16" s="142" t="s">
        <v>21</v>
      </c>
      <c r="AL16" s="143" t="str">
        <f ca="1">CHOOSE(FIND(MID(VLOOKUP(5+10*AC5,INDIRECT($BD$2),4,0),1,1),"0123456789ABCD"),"--","--","--","--","--","--","--","1","2","3","4","5","6","7")</f>
        <v>--</v>
      </c>
      <c r="AM16" s="143" t="str">
        <f ca="1">CHOOSE(FIND(MID(VLOOKUP(5+10*AC5,INDIRECT($BD$2),4,0),2,1),"0123456789ABCD"),"--","--","--","--","--","--","--","1","2","3","4","5","6","7")</f>
        <v>--</v>
      </c>
      <c r="AN16" s="143" t="str">
        <f ca="1">CHOOSE(FIND(MID(VLOOKUP(5+10*AC5,INDIRECT($BD$2),4,0),3,1),"0123456789ABCD"),"--","--","--","--","--","--","--","1","2","3","4","5","6","7")</f>
        <v>2</v>
      </c>
      <c r="AO16" s="143" t="str">
        <f ca="1">CHOOSE(FIND(MID(VLOOKUP(5+10*AC5,INDIRECT($BD$2),4,0),4,1),"0123456789ABCD"),"--","--","--","--","--","--","--","1","2","3","4","5","6","7")</f>
        <v>--</v>
      </c>
      <c r="AP16" s="144" t="str">
        <f ca="1">CHOOSE(FIND(MID(VLOOKUP(5+10*AC5,INDIRECT($BD$2),4,0),5,1),"0123456789ABCD"),"--","--","--","--","--","--","--","1","2","3","4","5","6","7")</f>
        <v>--</v>
      </c>
      <c r="AQ16" s="137"/>
      <c r="AR16" s="229" t="str">
        <f ca="1">""&amp;MID(VLOOKUP(6+10*AQ5,INDIRECT($BD$2),2,0),1,1)&amp;CHOOSE(FIND(MID(VLOOKUP(6+10*AQ5,INDIRECT($BD$2),2,0),2,1),"SHDCN"),"♠","♥","♦","♣","NT")&amp;IF(VLOOKUP(6+10*AQ5,INDIRECT($BD$2),3,0)="d","*","")&amp;", "&amp;VLOOKUP(6+10*AQ5,INDIRECT($BD$2),4,0)</f>
        <v>2NT, N</v>
      </c>
      <c r="AS16" s="125"/>
      <c r="AT16" s="126" t="s">
        <v>53</v>
      </c>
      <c r="AU16" s="127" t="str">
        <f ca="1">""&amp;VLOOKUP(3+10*AQ5,INDIRECT($BD$2),4,0)</f>
        <v>A75</v>
      </c>
      <c r="AV16" s="125"/>
      <c r="AW16" s="125"/>
      <c r="AX16" s="125"/>
      <c r="AY16" s="142" t="s">
        <v>21</v>
      </c>
      <c r="AZ16" s="143" t="str">
        <f ca="1">CHOOSE(FIND(MID(VLOOKUP(5+10*AQ5,INDIRECT($BD$2),4,0),1,1),"0123456789ABCD"),"--","--","--","--","--","--","--","1","2","3","4","5","6","7")</f>
        <v>2</v>
      </c>
      <c r="BA16" s="143" t="str">
        <f ca="1">CHOOSE(FIND(MID(VLOOKUP(5+10*AQ5,INDIRECT($BD$2),4,0),2,1),"0123456789ABCD"),"--","--","--","--","--","--","--","1","2","3","4","5","6","7")</f>
        <v>--</v>
      </c>
      <c r="BB16" s="143" t="str">
        <f ca="1">CHOOSE(FIND(MID(VLOOKUP(5+10*AQ5,INDIRECT($BD$2),4,0),3,1),"0123456789ABCD"),"--","--","--","--","--","--","--","1","2","3","4","5","6","7")</f>
        <v>1</v>
      </c>
      <c r="BC16" s="143" t="str">
        <f ca="1">CHOOSE(FIND(MID(VLOOKUP(5+10*AQ5,INDIRECT($BD$2),4,0),4,1),"0123456789ABCD"),"--","--","--","--","--","--","--","1","2","3","4","5","6","7")</f>
        <v>--</v>
      </c>
      <c r="BD16" s="144" t="str">
        <f ca="1">CHOOSE(FIND(MID(VLOOKUP(5+10*AQ5,INDIRECT($BD$2),4,0),5,1),"0123456789ABCD"),"--","--","--","--","--","--","--","1","2","3","4","5","6","7")</f>
        <v>--</v>
      </c>
    </row>
    <row r="17" spans="1:56" ht="8.25" customHeight="1">
      <c r="A17" s="137"/>
      <c r="B17" s="230" t="str">
        <f ca="1">""&amp;IF(VLOOKUP(6+10*A5,INDIRECT($BD$2),5,0)&gt;0,"+"&amp;VLOOKUP(6+10*A5,INDIRECT($BD$2),5,0),VLOOKUP(6+10*A5,INDIRECT($BD$2),5,0))</f>
        <v>+140</v>
      </c>
      <c r="C17" s="125"/>
      <c r="D17" s="126" t="s">
        <v>17</v>
      </c>
      <c r="E17" s="127" t="str">
        <f ca="1">""&amp;VLOOKUP(4+10*A5,INDIRECT($BD$2),4,0)</f>
        <v>KJ8</v>
      </c>
      <c r="F17" s="125"/>
      <c r="G17" s="125"/>
      <c r="H17" s="125"/>
      <c r="I17" s="142" t="s">
        <v>22</v>
      </c>
      <c r="J17" s="143" t="str">
        <f ca="1">CHOOSE(FIND(MID(VLOOKUP(5+10*A5,INDIRECT($BD$2),3,0),1,1),"0123456789ABCD"),"--","--","--","--","--","--","--","1","2","3","4","5","6","7")</f>
        <v>--</v>
      </c>
      <c r="K17" s="143" t="str">
        <f ca="1">CHOOSE(FIND(MID(VLOOKUP(5+10*A5,INDIRECT($BD$2),3,0),2,1),"0123456789ABCD"),"--","--","--","--","--","--","--","1","2","3","4","5","6","7")</f>
        <v>--</v>
      </c>
      <c r="L17" s="143" t="str">
        <f ca="1">CHOOSE(FIND(MID(VLOOKUP(5+10*A5,INDIRECT($BD$2),3,0),3,1),"0123456789ABCD"),"--","--","--","--","--","--","--","1","2","3","4","5","6","7")</f>
        <v>1</v>
      </c>
      <c r="M17" s="143" t="str">
        <f ca="1">CHOOSE(FIND(MID(VLOOKUP(5+10*A5,INDIRECT($BD$2),3,0),4,1),"0123456789ABCD"),"--","--","--","--","--","--","--","1","2","3","4","5","6","7")</f>
        <v>--</v>
      </c>
      <c r="N17" s="144" t="str">
        <f ca="1">CHOOSE(FIND(MID(VLOOKUP(5+10*A5,INDIRECT($BD$2),3,0),5,1),"0123456789ABCD"),"--","--","--","--","--","--","--","1","2","3","4","5","6","7")</f>
        <v>--</v>
      </c>
      <c r="O17" s="137"/>
      <c r="P17" s="230" t="str">
        <f ca="1">""&amp;IF(VLOOKUP(6+10*O5,INDIRECT($BD$2),5,0)&gt;0,"+"&amp;VLOOKUP(6+10*O5,INDIRECT($BD$2),5,0),VLOOKUP(6+10*O5,INDIRECT($BD$2),5,0))</f>
        <v>-420</v>
      </c>
      <c r="Q17" s="125"/>
      <c r="R17" s="126" t="s">
        <v>17</v>
      </c>
      <c r="S17" s="127" t="str">
        <f ca="1">""&amp;VLOOKUP(4+10*O5,INDIRECT($BD$2),4,0)</f>
        <v>A732</v>
      </c>
      <c r="T17" s="125"/>
      <c r="U17" s="125"/>
      <c r="V17" s="125"/>
      <c r="W17" s="142" t="s">
        <v>22</v>
      </c>
      <c r="X17" s="143" t="str">
        <f ca="1">CHOOSE(FIND(MID(VLOOKUP(5+10*O5,INDIRECT($BD$2),3,0),1,1),"0123456789ABCD"),"--","--","--","--","--","--","--","1","2","3","4","5","6","7")</f>
        <v>3</v>
      </c>
      <c r="Y17" s="143" t="str">
        <f ca="1">CHOOSE(FIND(MID(VLOOKUP(5+10*O5,INDIRECT($BD$2),3,0),2,1),"0123456789ABCD"),"--","--","--","--","--","--","--","1","2","3","4","5","6","7")</f>
        <v>4</v>
      </c>
      <c r="Z17" s="143" t="str">
        <f ca="1">CHOOSE(FIND(MID(VLOOKUP(5+10*O5,INDIRECT($BD$2),3,0),3,1),"0123456789ABCD"),"--","--","--","--","--","--","--","1","2","3","4","5","6","7")</f>
        <v>3</v>
      </c>
      <c r="AA17" s="143" t="str">
        <f ca="1">CHOOSE(FIND(MID(VLOOKUP(5+10*O5,INDIRECT($BD$2),3,0),4,1),"0123456789ABCD"),"--","--","--","--","--","--","--","1","2","3","4","5","6","7")</f>
        <v>1</v>
      </c>
      <c r="AB17" s="144" t="str">
        <f ca="1">CHOOSE(FIND(MID(VLOOKUP(5+10*O5,INDIRECT($BD$2),3,0),5,1),"0123456789ABCD"),"--","--","--","--","--","--","--","1","2","3","4","5","6","7")</f>
        <v>1</v>
      </c>
      <c r="AC17" s="137"/>
      <c r="AD17" s="230" t="str">
        <f ca="1">""&amp;IF(VLOOKUP(6+10*AC5,INDIRECT($BD$2),5,0)&gt;0,"+"&amp;VLOOKUP(6+10*AC5,INDIRECT($BD$2),5,0),VLOOKUP(6+10*AC5,INDIRECT($BD$2),5,0))</f>
        <v>-650</v>
      </c>
      <c r="AE17" s="125"/>
      <c r="AF17" s="126" t="s">
        <v>17</v>
      </c>
      <c r="AG17" s="127" t="str">
        <f ca="1">""&amp;VLOOKUP(4+10*AC5,INDIRECT($BD$2),4,0)</f>
        <v>Q1085</v>
      </c>
      <c r="AH17" s="125"/>
      <c r="AI17" s="125"/>
      <c r="AJ17" s="125"/>
      <c r="AK17" s="142" t="s">
        <v>22</v>
      </c>
      <c r="AL17" s="143" t="str">
        <f ca="1">CHOOSE(FIND(MID(VLOOKUP(5+10*AC5,INDIRECT($BD$2),3,0),1,1),"0123456789ABCD"),"--","--","--","--","--","--","--","1","2","3","4","5","6","7")</f>
        <v>1</v>
      </c>
      <c r="AM17" s="143" t="str">
        <f ca="1">CHOOSE(FIND(MID(VLOOKUP(5+10*AC5,INDIRECT($BD$2),3,0),2,1),"0123456789ABCD"),"--","--","--","--","--","--","--","1","2","3","4","5","6","7")</f>
        <v>5</v>
      </c>
      <c r="AN17" s="143" t="str">
        <f ca="1">CHOOSE(FIND(MID(VLOOKUP(5+10*AC5,INDIRECT($BD$2),3,0),3,1),"0123456789ABCD"),"--","--","--","--","--","--","--","1","2","3","4","5","6","7")</f>
        <v>--</v>
      </c>
      <c r="AO17" s="143" t="str">
        <f ca="1">CHOOSE(FIND(MID(VLOOKUP(5+10*AC5,INDIRECT($BD$2),3,0),4,1),"0123456789ABCD"),"--","--","--","--","--","--","--","1","2","3","4","5","6","7")</f>
        <v>--</v>
      </c>
      <c r="AP17" s="144" t="str">
        <f ca="1">CHOOSE(FIND(MID(VLOOKUP(5+10*AC5,INDIRECT($BD$2),3,0),5,1),"0123456789ABCD"),"--","--","--","--","--","--","--","1","2","3","4","5","6","7")</f>
        <v>--</v>
      </c>
      <c r="AQ17" s="137"/>
      <c r="AR17" s="230" t="str">
        <f ca="1">""&amp;IF(VLOOKUP(6+10*AQ5,INDIRECT($BD$2),5,0)&gt;0,"+"&amp;VLOOKUP(6+10*AQ5,INDIRECT($BD$2),5,0),VLOOKUP(6+10*AQ5,INDIRECT($BD$2),5,0))</f>
        <v>+120</v>
      </c>
      <c r="AS17" s="125"/>
      <c r="AT17" s="126" t="s">
        <v>17</v>
      </c>
      <c r="AU17" s="127" t="str">
        <f ca="1">""&amp;VLOOKUP(4+10*AQ5,INDIRECT($BD$2),4,0)</f>
        <v>AK105</v>
      </c>
      <c r="AV17" s="125"/>
      <c r="AW17" s="125"/>
      <c r="AX17" s="125"/>
      <c r="AY17" s="142" t="s">
        <v>22</v>
      </c>
      <c r="AZ17" s="143" t="str">
        <f ca="1">CHOOSE(FIND(MID(VLOOKUP(5+10*AQ5,INDIRECT($BD$2),3,0),1,1),"0123456789ABCD"),"--","--","--","--","--","--","--","1","2","3","4","5","6","7")</f>
        <v>--</v>
      </c>
      <c r="BA17" s="143" t="str">
        <f ca="1">CHOOSE(FIND(MID(VLOOKUP(5+10*AQ5,INDIRECT($BD$2),3,0),2,1),"0123456789ABCD"),"--","--","--","--","--","--","--","1","2","3","4","5","6","7")</f>
        <v>1</v>
      </c>
      <c r="BB17" s="143" t="str">
        <f ca="1">CHOOSE(FIND(MID(VLOOKUP(5+10*AQ5,INDIRECT($BD$2),3,0),3,1),"0123456789ABCD"),"--","--","--","--","--","--","--","1","2","3","4","5","6","7")</f>
        <v>--</v>
      </c>
      <c r="BC17" s="143" t="str">
        <f ca="1">CHOOSE(FIND(MID(VLOOKUP(5+10*AQ5,INDIRECT($BD$2),3,0),4,1),"0123456789ABCD"),"--","--","--","--","--","--","--","1","2","3","4","5","6","7")</f>
        <v>2</v>
      </c>
      <c r="BD17" s="144" t="str">
        <f ca="1">CHOOSE(FIND(MID(VLOOKUP(5+10*AQ5,INDIRECT($BD$2),3,0),5,1),"0123456789ABCD"),"--","--","--","--","--","--","--","1","2","3","4","5","6","7")</f>
        <v>1</v>
      </c>
    </row>
    <row r="18" spans="1:56" ht="8.25" customHeight="1">
      <c r="A18" s="145"/>
      <c r="B18" s="146"/>
      <c r="C18" s="146"/>
      <c r="D18" s="146"/>
      <c r="E18" s="146"/>
      <c r="F18" s="146"/>
      <c r="G18" s="146"/>
      <c r="H18" s="147"/>
      <c r="I18" s="148" t="s">
        <v>23</v>
      </c>
      <c r="J18" s="149" t="str">
        <f ca="1">CHOOSE(FIND(MID(VLOOKUP(5+10*A5,INDIRECT($BD$2),5,0),1,1),"0123456789ABCD"),"--","--","--","--","--","--","--","1","2","3","4","5","6","7")</f>
        <v>--</v>
      </c>
      <c r="K18" s="149" t="str">
        <f ca="1">CHOOSE(FIND(MID(VLOOKUP(5+10*A5,INDIRECT($BD$2),5,0),2,1),"0123456789ABCD"),"--","--","--","--","--","--","--","1","2","3","4","5","6","7")</f>
        <v>--</v>
      </c>
      <c r="L18" s="149" t="str">
        <f ca="1">CHOOSE(FIND(MID(VLOOKUP(5+10*A5,INDIRECT($BD$2),5,0),3,1),"0123456789ABCD"),"--","--","--","--","--","--","--","1","2","3","4","5","6","7")</f>
        <v>1</v>
      </c>
      <c r="M18" s="149" t="str">
        <f ca="1">CHOOSE(FIND(MID(VLOOKUP(5+10*A5,INDIRECT($BD$2),5,0),4,1),"0123456789ABCD"),"--","--","--","--","--","--","--","1","2","3","4","5","6","7")</f>
        <v>--</v>
      </c>
      <c r="N18" s="150" t="str">
        <f ca="1">CHOOSE(FIND(MID(VLOOKUP(5+10*A5,INDIRECT($BD$2),5,0),5,1),"0123456789ABCD"),"--","--","--","--","--","--","--","1","2","3","4","5","6","7")</f>
        <v>--</v>
      </c>
      <c r="O18" s="145"/>
      <c r="P18" s="146"/>
      <c r="Q18" s="146"/>
      <c r="R18" s="146"/>
      <c r="S18" s="146"/>
      <c r="T18" s="146"/>
      <c r="U18" s="146"/>
      <c r="V18" s="147"/>
      <c r="W18" s="148" t="s">
        <v>23</v>
      </c>
      <c r="X18" s="149" t="str">
        <f ca="1">CHOOSE(FIND(MID(VLOOKUP(5+10*O5,INDIRECT($BD$2),5,0),1,1),"0123456789ABCD"),"--","--","--","--","--","--","--","1","2","3","4","5","6","7")</f>
        <v>3</v>
      </c>
      <c r="Y18" s="149" t="str">
        <f ca="1">CHOOSE(FIND(MID(VLOOKUP(5+10*O5,INDIRECT($BD$2),5,0),2,1),"0123456789ABCD"),"--","--","--","--","--","--","--","1","2","3","4","5","6","7")</f>
        <v>4</v>
      </c>
      <c r="Z18" s="149" t="str">
        <f ca="1">CHOOSE(FIND(MID(VLOOKUP(5+10*O5,INDIRECT($BD$2),5,0),3,1),"0123456789ABCD"),"--","--","--","--","--","--","--","1","2","3","4","5","6","7")</f>
        <v>3</v>
      </c>
      <c r="AA18" s="149" t="str">
        <f ca="1">CHOOSE(FIND(MID(VLOOKUP(5+10*O5,INDIRECT($BD$2),5,0),4,1),"0123456789ABCD"),"--","--","--","--","--","--","--","1","2","3","4","5","6","7")</f>
        <v>1</v>
      </c>
      <c r="AB18" s="150" t="str">
        <f ca="1">CHOOSE(FIND(MID(VLOOKUP(5+10*O5,INDIRECT($BD$2),5,0),5,1),"0123456789ABCD"),"--","--","--","--","--","--","--","1","2","3","4","5","6","7")</f>
        <v>1</v>
      </c>
      <c r="AC18" s="145"/>
      <c r="AD18" s="146"/>
      <c r="AE18" s="146"/>
      <c r="AF18" s="146"/>
      <c r="AG18" s="146"/>
      <c r="AH18" s="146"/>
      <c r="AI18" s="146"/>
      <c r="AJ18" s="147"/>
      <c r="AK18" s="148" t="s">
        <v>23</v>
      </c>
      <c r="AL18" s="149" t="str">
        <f ca="1">CHOOSE(FIND(MID(VLOOKUP(5+10*AC5,INDIRECT($BD$2),5,0),1,1),"0123456789ABCD"),"--","--","--","--","--","--","--","1","2","3","4","5","6","7")</f>
        <v>1</v>
      </c>
      <c r="AM18" s="149" t="str">
        <f ca="1">CHOOSE(FIND(MID(VLOOKUP(5+10*AC5,INDIRECT($BD$2),5,0),2,1),"0123456789ABCD"),"--","--","--","--","--","--","--","1","2","3","4","5","6","7")</f>
        <v>5</v>
      </c>
      <c r="AN18" s="149" t="str">
        <f ca="1">CHOOSE(FIND(MID(VLOOKUP(5+10*AC5,INDIRECT($BD$2),5,0),3,1),"0123456789ABCD"),"--","--","--","--","--","--","--","1","2","3","4","5","6","7")</f>
        <v>--</v>
      </c>
      <c r="AO18" s="149" t="str">
        <f ca="1">CHOOSE(FIND(MID(VLOOKUP(5+10*AC5,INDIRECT($BD$2),5,0),4,1),"0123456789ABCD"),"--","--","--","--","--","--","--","1","2","3","4","5","6","7")</f>
        <v>--</v>
      </c>
      <c r="AP18" s="150" t="str">
        <f ca="1">CHOOSE(FIND(MID(VLOOKUP(5+10*AC5,INDIRECT($BD$2),5,0),5,1),"0123456789ABCD"),"--","--","--","--","--","--","--","1","2","3","4","5","6","7")</f>
        <v>--</v>
      </c>
      <c r="AQ18" s="145"/>
      <c r="AR18" s="146"/>
      <c r="AS18" s="146"/>
      <c r="AT18" s="146"/>
      <c r="AU18" s="146"/>
      <c r="AV18" s="146"/>
      <c r="AW18" s="146"/>
      <c r="AX18" s="147"/>
      <c r="AY18" s="148" t="s">
        <v>23</v>
      </c>
      <c r="AZ18" s="149" t="str">
        <f ca="1">CHOOSE(FIND(MID(VLOOKUP(5+10*AQ5,INDIRECT($BD$2),5,0),1,1),"0123456789ABCD"),"--","--","--","--","--","--","--","1","2","3","4","5","6","7")</f>
        <v>--</v>
      </c>
      <c r="BA18" s="149" t="str">
        <f ca="1">CHOOSE(FIND(MID(VLOOKUP(5+10*AQ5,INDIRECT($BD$2),5,0),2,1),"0123456789ABCD"),"--","--","--","--","--","--","--","1","2","3","4","5","6","7")</f>
        <v>1</v>
      </c>
      <c r="BB18" s="149" t="str">
        <f ca="1">CHOOSE(FIND(MID(VLOOKUP(5+10*AQ5,INDIRECT($BD$2),5,0),3,1),"0123456789ABCD"),"--","--","--","--","--","--","--","1","2","3","4","5","6","7")</f>
        <v>--</v>
      </c>
      <c r="BC18" s="149" t="str">
        <f ca="1">CHOOSE(FIND(MID(VLOOKUP(5+10*AQ5,INDIRECT($BD$2),5,0),4,1),"0123456789ABCD"),"--","--","--","--","--","--","--","1","2","3","4","5","6","7")</f>
        <v>2</v>
      </c>
      <c r="BD18" s="150" t="str">
        <f ca="1">CHOOSE(FIND(MID(VLOOKUP(5+10*AQ5,INDIRECT($BD$2),5,0),5,1),"0123456789ABCD"),"--","--","--","--","--","--","--","1","2","3","4","5","6","7")</f>
        <v>1</v>
      </c>
    </row>
    <row r="19" spans="1:56" ht="8.25" customHeight="1">
      <c r="A19" s="116" t="s">
        <v>64</v>
      </c>
      <c r="B19" s="117"/>
      <c r="C19" s="118"/>
      <c r="D19" s="119"/>
      <c r="E19" s="119"/>
      <c r="F19" s="119"/>
      <c r="G19" s="119"/>
      <c r="H19" s="118"/>
      <c r="I19" s="118"/>
      <c r="J19" s="118"/>
      <c r="K19" s="118"/>
      <c r="L19" s="120"/>
      <c r="M19" s="121" t="str">
        <f>MID("WNES",1+MOD(B20,4),1)</f>
        <v>N</v>
      </c>
      <c r="N19" s="122"/>
      <c r="O19" s="116" t="s">
        <v>64</v>
      </c>
      <c r="P19" s="117"/>
      <c r="Q19" s="118"/>
      <c r="R19" s="119"/>
      <c r="S19" s="119"/>
      <c r="T19" s="119"/>
      <c r="U19" s="119"/>
      <c r="V19" s="118"/>
      <c r="W19" s="118"/>
      <c r="X19" s="118"/>
      <c r="Y19" s="118"/>
      <c r="Z19" s="120"/>
      <c r="AA19" s="121" t="str">
        <f>MID("WNES",1+MOD(P20,4),1)</f>
        <v>E</v>
      </c>
      <c r="AB19" s="122"/>
      <c r="AC19" s="116" t="s">
        <v>64</v>
      </c>
      <c r="AD19" s="117"/>
      <c r="AE19" s="118"/>
      <c r="AF19" s="119"/>
      <c r="AG19" s="119"/>
      <c r="AH19" s="119"/>
      <c r="AI19" s="119"/>
      <c r="AJ19" s="118"/>
      <c r="AK19" s="118"/>
      <c r="AL19" s="118"/>
      <c r="AM19" s="118"/>
      <c r="AN19" s="120"/>
      <c r="AO19" s="121" t="str">
        <f>MID("WNES",1+MOD(AD20,4),1)</f>
        <v>S</v>
      </c>
      <c r="AP19" s="122"/>
      <c r="AQ19" s="116" t="s">
        <v>64</v>
      </c>
      <c r="AR19" s="117"/>
      <c r="AS19" s="118"/>
      <c r="AT19" s="119"/>
      <c r="AU19" s="119"/>
      <c r="AV19" s="119"/>
      <c r="AW19" s="119"/>
      <c r="AX19" s="118"/>
      <c r="AY19" s="118"/>
      <c r="AZ19" s="118"/>
      <c r="BA19" s="118"/>
      <c r="BB19" s="120"/>
      <c r="BC19" s="121" t="str">
        <f>MID("WNES",1+MOD(AR20,4),1)</f>
        <v>W</v>
      </c>
      <c r="BD19" s="122"/>
    </row>
    <row r="20" spans="1:56" ht="8.25" customHeight="1">
      <c r="A20" s="123"/>
      <c r="B20" s="227" t="str">
        <f>""&amp;MOD(A21-1,32)+1</f>
        <v>5</v>
      </c>
      <c r="C20" s="125"/>
      <c r="D20" s="126" t="s">
        <v>52</v>
      </c>
      <c r="E20" s="127" t="str">
        <f ca="1">""&amp;VLOOKUP(1+10*A21,INDIRECT($BD$2),2,0)</f>
        <v>432</v>
      </c>
      <c r="F20" s="125"/>
      <c r="G20" s="125"/>
      <c r="H20" s="125"/>
      <c r="I20" s="125"/>
      <c r="J20" s="125"/>
      <c r="K20" s="125"/>
      <c r="L20" s="128"/>
      <c r="M20" s="129" t="str">
        <f>MID(" EW  NS NoneBoth",1+4*INT(MOD(11*B20,16)/4),4)</f>
        <v> NS </v>
      </c>
      <c r="N20" s="124"/>
      <c r="O20" s="123"/>
      <c r="P20" s="227" t="str">
        <f>""&amp;MOD(O21-1,32)+1</f>
        <v>6</v>
      </c>
      <c r="Q20" s="125"/>
      <c r="R20" s="126" t="s">
        <v>52</v>
      </c>
      <c r="S20" s="127" t="str">
        <f ca="1">""&amp;VLOOKUP(1+10*O21,INDIRECT($BD$2),2,0)</f>
        <v>74</v>
      </c>
      <c r="T20" s="125"/>
      <c r="U20" s="125"/>
      <c r="V20" s="125"/>
      <c r="W20" s="125"/>
      <c r="X20" s="125"/>
      <c r="Y20" s="125"/>
      <c r="Z20" s="128"/>
      <c r="AA20" s="129" t="str">
        <f>MID(" EW  NS NoneBoth",1+4*INT(MOD(11*P20,16)/4),4)</f>
        <v> EW </v>
      </c>
      <c r="AB20" s="124"/>
      <c r="AC20" s="123"/>
      <c r="AD20" s="227" t="str">
        <f>""&amp;MOD(AC21-1,32)+1</f>
        <v>7</v>
      </c>
      <c r="AE20" s="125"/>
      <c r="AF20" s="126" t="s">
        <v>52</v>
      </c>
      <c r="AG20" s="127" t="str">
        <f ca="1">""&amp;VLOOKUP(1+10*AC21,INDIRECT($BD$2),2,0)</f>
        <v>AQ95</v>
      </c>
      <c r="AH20" s="125"/>
      <c r="AI20" s="125"/>
      <c r="AJ20" s="125"/>
      <c r="AK20" s="125"/>
      <c r="AL20" s="125"/>
      <c r="AM20" s="125"/>
      <c r="AN20" s="128"/>
      <c r="AO20" s="129" t="str">
        <f>MID(" EW  NS NoneBoth",1+4*INT(MOD(11*AD20,16)/4),4)</f>
        <v>Both</v>
      </c>
      <c r="AP20" s="124"/>
      <c r="AQ20" s="123"/>
      <c r="AR20" s="227" t="str">
        <f>""&amp;MOD(AQ21-1,32)+1</f>
        <v>8</v>
      </c>
      <c r="AS20" s="125"/>
      <c r="AT20" s="126" t="s">
        <v>52</v>
      </c>
      <c r="AU20" s="127" t="str">
        <f ca="1">""&amp;VLOOKUP(1+10*AQ21,INDIRECT($BD$2),2,0)</f>
        <v>Q762</v>
      </c>
      <c r="AV20" s="125"/>
      <c r="AW20" s="125"/>
      <c r="AX20" s="125"/>
      <c r="AY20" s="125"/>
      <c r="AZ20" s="125"/>
      <c r="BA20" s="125"/>
      <c r="BB20" s="128"/>
      <c r="BC20" s="129" t="str">
        <f>MID(" EW  NS NoneBoth",1+4*INT(MOD(11*AR20,16)/4),4)</f>
        <v>None</v>
      </c>
      <c r="BD20" s="124"/>
    </row>
    <row r="21" spans="1:56" ht="8.25" customHeight="1">
      <c r="A21" s="130">
        <f>1+AQ5</f>
        <v>5</v>
      </c>
      <c r="B21" s="119"/>
      <c r="C21" s="131"/>
      <c r="D21" s="126" t="s">
        <v>15</v>
      </c>
      <c r="E21" s="127" t="str">
        <f ca="1">""&amp;VLOOKUP(2+10*A21,INDIRECT($BD$2),2,0)</f>
        <v>J1074</v>
      </c>
      <c r="F21" s="125"/>
      <c r="G21" s="125"/>
      <c r="H21" s="125"/>
      <c r="I21" s="125"/>
      <c r="J21" s="125"/>
      <c r="K21" s="125"/>
      <c r="L21" s="125"/>
      <c r="M21" s="125"/>
      <c r="N21" s="132"/>
      <c r="O21" s="130">
        <f>1+A21</f>
        <v>6</v>
      </c>
      <c r="P21" s="119"/>
      <c r="Q21" s="131"/>
      <c r="R21" s="126" t="s">
        <v>15</v>
      </c>
      <c r="S21" s="127" t="str">
        <f ca="1">""&amp;VLOOKUP(2+10*O21,INDIRECT($BD$2),2,0)</f>
        <v>AJ943</v>
      </c>
      <c r="T21" s="125"/>
      <c r="U21" s="125"/>
      <c r="V21" s="125"/>
      <c r="W21" s="125"/>
      <c r="X21" s="125"/>
      <c r="Y21" s="125"/>
      <c r="Z21" s="125"/>
      <c r="AA21" s="125"/>
      <c r="AB21" s="132"/>
      <c r="AC21" s="130">
        <f>1+O21</f>
        <v>7</v>
      </c>
      <c r="AD21" s="119"/>
      <c r="AE21" s="131"/>
      <c r="AF21" s="126" t="s">
        <v>15</v>
      </c>
      <c r="AG21" s="127" t="str">
        <f ca="1">""&amp;VLOOKUP(2+10*AC21,INDIRECT($BD$2),2,0)</f>
        <v>1087</v>
      </c>
      <c r="AH21" s="125"/>
      <c r="AI21" s="125"/>
      <c r="AJ21" s="125"/>
      <c r="AK21" s="125"/>
      <c r="AL21" s="125"/>
      <c r="AM21" s="125"/>
      <c r="AN21" s="125"/>
      <c r="AO21" s="125"/>
      <c r="AP21" s="132"/>
      <c r="AQ21" s="130">
        <f>1+AC21</f>
        <v>8</v>
      </c>
      <c r="AR21" s="119"/>
      <c r="AS21" s="131"/>
      <c r="AT21" s="126" t="s">
        <v>15</v>
      </c>
      <c r="AU21" s="127" t="str">
        <f ca="1">""&amp;VLOOKUP(2+10*AQ21,INDIRECT($BD$2),2,0)</f>
        <v>84</v>
      </c>
      <c r="AV21" s="125"/>
      <c r="AW21" s="125"/>
      <c r="AX21" s="125"/>
      <c r="AY21" s="125"/>
      <c r="AZ21" s="125"/>
      <c r="BA21" s="125"/>
      <c r="BB21" s="125"/>
      <c r="BC21" s="125"/>
      <c r="BD21" s="132"/>
    </row>
    <row r="22" spans="1:56" ht="8.25" customHeight="1">
      <c r="A22" s="133"/>
      <c r="B22" s="127"/>
      <c r="C22" s="127"/>
      <c r="D22" s="126" t="s">
        <v>53</v>
      </c>
      <c r="E22" s="127" t="str">
        <f ca="1">""&amp;VLOOKUP(3+10*A21,INDIRECT($BD$2),2,0)</f>
        <v>A97</v>
      </c>
      <c r="F22" s="125"/>
      <c r="G22" s="125"/>
      <c r="H22" s="125"/>
      <c r="I22" s="125"/>
      <c r="J22" s="125"/>
      <c r="K22" s="125"/>
      <c r="L22" s="125"/>
      <c r="M22" s="125"/>
      <c r="N22" s="132"/>
      <c r="O22" s="133"/>
      <c r="P22" s="127"/>
      <c r="Q22" s="127"/>
      <c r="R22" s="126" t="s">
        <v>53</v>
      </c>
      <c r="S22" s="127" t="str">
        <f ca="1">""&amp;VLOOKUP(3+10*O21,INDIRECT($BD$2),2,0)</f>
        <v>K853</v>
      </c>
      <c r="T22" s="125"/>
      <c r="U22" s="125"/>
      <c r="V22" s="125"/>
      <c r="W22" s="125"/>
      <c r="X22" s="125"/>
      <c r="Y22" s="125"/>
      <c r="Z22" s="125"/>
      <c r="AA22" s="125"/>
      <c r="AB22" s="132"/>
      <c r="AC22" s="133"/>
      <c r="AD22" s="127"/>
      <c r="AE22" s="127"/>
      <c r="AF22" s="126" t="s">
        <v>53</v>
      </c>
      <c r="AG22" s="127" t="str">
        <f ca="1">""&amp;VLOOKUP(3+10*AC21,INDIRECT($BD$2),2,0)</f>
        <v>832</v>
      </c>
      <c r="AH22" s="125"/>
      <c r="AI22" s="125"/>
      <c r="AJ22" s="125"/>
      <c r="AK22" s="125"/>
      <c r="AL22" s="125"/>
      <c r="AM22" s="125"/>
      <c r="AN22" s="125"/>
      <c r="AO22" s="125"/>
      <c r="AP22" s="132"/>
      <c r="AQ22" s="133"/>
      <c r="AR22" s="127"/>
      <c r="AS22" s="127"/>
      <c r="AT22" s="126" t="s">
        <v>53</v>
      </c>
      <c r="AU22" s="127" t="str">
        <f ca="1">""&amp;VLOOKUP(3+10*AQ21,INDIRECT($BD$2),2,0)</f>
        <v>Q932</v>
      </c>
      <c r="AV22" s="125"/>
      <c r="AW22" s="125"/>
      <c r="AX22" s="125"/>
      <c r="AY22" s="125"/>
      <c r="AZ22" s="125"/>
      <c r="BA22" s="125"/>
      <c r="BB22" s="125"/>
      <c r="BC22" s="125"/>
      <c r="BD22" s="132"/>
    </row>
    <row r="23" spans="1:56" ht="8.25" customHeight="1">
      <c r="A23" s="133"/>
      <c r="B23" s="127"/>
      <c r="C23" s="127"/>
      <c r="D23" s="126" t="s">
        <v>17</v>
      </c>
      <c r="E23" s="127" t="str">
        <f ca="1">""&amp;VLOOKUP(4+10*A21,INDIRECT($BD$2),2,0)</f>
        <v>Q74</v>
      </c>
      <c r="F23" s="125"/>
      <c r="G23" s="125"/>
      <c r="H23" s="125"/>
      <c r="I23" s="125"/>
      <c r="J23" s="125"/>
      <c r="K23" s="125"/>
      <c r="L23" s="125"/>
      <c r="M23" s="125"/>
      <c r="N23" s="132"/>
      <c r="O23" s="133"/>
      <c r="P23" s="127"/>
      <c r="Q23" s="127"/>
      <c r="R23" s="126" t="s">
        <v>17</v>
      </c>
      <c r="S23" s="127" t="str">
        <f ca="1">""&amp;VLOOKUP(4+10*O21,INDIRECT($BD$2),2,0)</f>
        <v>54</v>
      </c>
      <c r="T23" s="125"/>
      <c r="U23" s="125"/>
      <c r="V23" s="125"/>
      <c r="W23" s="125"/>
      <c r="X23" s="125"/>
      <c r="Y23" s="125"/>
      <c r="Z23" s="125"/>
      <c r="AA23" s="125"/>
      <c r="AB23" s="132"/>
      <c r="AC23" s="133"/>
      <c r="AD23" s="127"/>
      <c r="AE23" s="127"/>
      <c r="AF23" s="126" t="s">
        <v>17</v>
      </c>
      <c r="AG23" s="127" t="str">
        <f ca="1">""&amp;VLOOKUP(4+10*AC21,INDIRECT($BD$2),2,0)</f>
        <v>654</v>
      </c>
      <c r="AH23" s="125"/>
      <c r="AI23" s="125"/>
      <c r="AJ23" s="125"/>
      <c r="AK23" s="125"/>
      <c r="AL23" s="125"/>
      <c r="AM23" s="125"/>
      <c r="AN23" s="125"/>
      <c r="AO23" s="125"/>
      <c r="AP23" s="132"/>
      <c r="AQ23" s="133"/>
      <c r="AR23" s="127"/>
      <c r="AS23" s="127"/>
      <c r="AT23" s="126" t="s">
        <v>17</v>
      </c>
      <c r="AU23" s="127" t="str">
        <f ca="1">""&amp;VLOOKUP(4+10*AQ21,INDIRECT($BD$2),2,0)</f>
        <v>AJ3</v>
      </c>
      <c r="AV23" s="125"/>
      <c r="AW23" s="125"/>
      <c r="AX23" s="125"/>
      <c r="AY23" s="125"/>
      <c r="AZ23" s="125"/>
      <c r="BA23" s="125"/>
      <c r="BB23" s="125"/>
      <c r="BC23" s="125"/>
      <c r="BD23" s="132"/>
    </row>
    <row r="24" spans="1:56" ht="8.25" customHeight="1">
      <c r="A24" s="134"/>
      <c r="B24" s="127"/>
      <c r="C24" s="127"/>
      <c r="D24" s="127"/>
      <c r="E24" s="127"/>
      <c r="F24" s="127"/>
      <c r="G24" s="127"/>
      <c r="H24" s="125"/>
      <c r="I24" s="125"/>
      <c r="J24" s="125"/>
      <c r="K24" s="125"/>
      <c r="L24" s="125"/>
      <c r="M24" s="125"/>
      <c r="N24" s="132"/>
      <c r="O24" s="134"/>
      <c r="P24" s="127"/>
      <c r="Q24" s="127"/>
      <c r="R24" s="127"/>
      <c r="S24" s="127"/>
      <c r="T24" s="127"/>
      <c r="U24" s="127"/>
      <c r="V24" s="125"/>
      <c r="W24" s="125"/>
      <c r="X24" s="125"/>
      <c r="Y24" s="125"/>
      <c r="Z24" s="125"/>
      <c r="AA24" s="125"/>
      <c r="AB24" s="132"/>
      <c r="AC24" s="134"/>
      <c r="AD24" s="127"/>
      <c r="AE24" s="127"/>
      <c r="AF24" s="127"/>
      <c r="AG24" s="127"/>
      <c r="AH24" s="127"/>
      <c r="AI24" s="127"/>
      <c r="AJ24" s="125"/>
      <c r="AK24" s="125"/>
      <c r="AL24" s="125"/>
      <c r="AM24" s="125"/>
      <c r="AN24" s="125"/>
      <c r="AO24" s="125"/>
      <c r="AP24" s="132"/>
      <c r="AQ24" s="134"/>
      <c r="AR24" s="127"/>
      <c r="AS24" s="127"/>
      <c r="AT24" s="127"/>
      <c r="AU24" s="127"/>
      <c r="AV24" s="127"/>
      <c r="AW24" s="127"/>
      <c r="AX24" s="125"/>
      <c r="AY24" s="125"/>
      <c r="AZ24" s="125"/>
      <c r="BA24" s="125"/>
      <c r="BB24" s="125"/>
      <c r="BC24" s="125"/>
      <c r="BD24" s="132"/>
    </row>
    <row r="25" spans="1:56" ht="8.25" customHeight="1">
      <c r="A25" s="135" t="s">
        <v>52</v>
      </c>
      <c r="B25" s="127" t="str">
        <f ca="1">""&amp;VLOOKUP(1+10*A21,INDIRECT($BD$2),5,0)</f>
        <v>10</v>
      </c>
      <c r="C25" s="125"/>
      <c r="D25" s="125"/>
      <c r="E25" s="125"/>
      <c r="F25" s="125"/>
      <c r="H25" s="126" t="s">
        <v>52</v>
      </c>
      <c r="I25" s="127" t="str">
        <f ca="1">""&amp;VLOOKUP(1+10*A21,INDIRECT($BD$2),3,0)</f>
        <v>AKQ986</v>
      </c>
      <c r="K25" s="125"/>
      <c r="L25" s="127"/>
      <c r="M25" s="127"/>
      <c r="N25" s="136"/>
      <c r="O25" s="135" t="s">
        <v>52</v>
      </c>
      <c r="P25" s="127" t="str">
        <f ca="1">""&amp;VLOOKUP(1+10*O21,INDIRECT($BD$2),5,0)</f>
        <v>KJ8</v>
      </c>
      <c r="Q25" s="125"/>
      <c r="R25" s="125"/>
      <c r="S25" s="125"/>
      <c r="T25" s="125"/>
      <c r="V25" s="126" t="s">
        <v>52</v>
      </c>
      <c r="W25" s="127" t="str">
        <f ca="1">""&amp;VLOOKUP(1+10*O21,INDIRECT($BD$2),3,0)</f>
        <v>AQ96</v>
      </c>
      <c r="Y25" s="125"/>
      <c r="Z25" s="127"/>
      <c r="AA25" s="127"/>
      <c r="AB25" s="136"/>
      <c r="AC25" s="135" t="s">
        <v>52</v>
      </c>
      <c r="AD25" s="127" t="str">
        <f ca="1">""&amp;VLOOKUP(1+10*AC21,INDIRECT($BD$2),5,0)</f>
        <v>K642</v>
      </c>
      <c r="AE25" s="125"/>
      <c r="AF25" s="125"/>
      <c r="AG25" s="125"/>
      <c r="AH25" s="125"/>
      <c r="AJ25" s="126" t="s">
        <v>52</v>
      </c>
      <c r="AK25" s="127" t="str">
        <f ca="1">""&amp;VLOOKUP(1+10*AC21,INDIRECT($BD$2),3,0)</f>
        <v>J103</v>
      </c>
      <c r="AM25" s="125"/>
      <c r="AN25" s="127"/>
      <c r="AO25" s="127"/>
      <c r="AP25" s="136"/>
      <c r="AQ25" s="135" t="s">
        <v>52</v>
      </c>
      <c r="AR25" s="127" t="str">
        <f ca="1">""&amp;VLOOKUP(1+10*AQ21,INDIRECT($BD$2),5,0)</f>
        <v>K83</v>
      </c>
      <c r="AS25" s="125"/>
      <c r="AT25" s="125"/>
      <c r="AU25" s="125"/>
      <c r="AV25" s="125"/>
      <c r="AX25" s="126" t="s">
        <v>52</v>
      </c>
      <c r="AY25" s="127" t="str">
        <f ca="1">""&amp;VLOOKUP(1+10*AQ21,INDIRECT($BD$2),3,0)</f>
        <v>AJ1054</v>
      </c>
      <c r="BA25" s="125"/>
      <c r="BB25" s="127"/>
      <c r="BC25" s="127"/>
      <c r="BD25" s="136"/>
    </row>
    <row r="26" spans="1:56" ht="8.25" customHeight="1">
      <c r="A26" s="135" t="s">
        <v>15</v>
      </c>
      <c r="B26" s="127" t="str">
        <f ca="1">""&amp;VLOOKUP(2+10*A21,INDIRECT($BD$2),5,0)</f>
        <v>K98</v>
      </c>
      <c r="C26" s="125"/>
      <c r="D26" s="125"/>
      <c r="E26" s="125"/>
      <c r="F26" s="125"/>
      <c r="H26" s="126" t="s">
        <v>15</v>
      </c>
      <c r="I26" s="127" t="str">
        <f ca="1">""&amp;VLOOKUP(2+10*A21,INDIRECT($BD$2),3,0)</f>
        <v>63</v>
      </c>
      <c r="K26" s="125"/>
      <c r="L26" s="127"/>
      <c r="M26" s="127"/>
      <c r="N26" s="136"/>
      <c r="O26" s="135" t="s">
        <v>15</v>
      </c>
      <c r="P26" s="127" t="str">
        <f ca="1">""&amp;VLOOKUP(2+10*O21,INDIRECT($BD$2),5,0)</f>
        <v>Q82</v>
      </c>
      <c r="Q26" s="125"/>
      <c r="R26" s="125"/>
      <c r="S26" s="125"/>
      <c r="T26" s="125"/>
      <c r="V26" s="126" t="s">
        <v>15</v>
      </c>
      <c r="W26" s="127" t="str">
        <f ca="1">""&amp;VLOOKUP(2+10*O21,INDIRECT($BD$2),3,0)</f>
        <v>K65</v>
      </c>
      <c r="Y26" s="125"/>
      <c r="Z26" s="127"/>
      <c r="AA26" s="127"/>
      <c r="AB26" s="136"/>
      <c r="AC26" s="135" t="s">
        <v>15</v>
      </c>
      <c r="AD26" s="127" t="str">
        <f ca="1">""&amp;VLOOKUP(2+10*AC21,INDIRECT($BD$2),5,0)</f>
        <v>Q3</v>
      </c>
      <c r="AE26" s="125"/>
      <c r="AF26" s="125"/>
      <c r="AG26" s="125"/>
      <c r="AH26" s="125"/>
      <c r="AJ26" s="126" t="s">
        <v>15</v>
      </c>
      <c r="AK26" s="127" t="str">
        <f ca="1">""&amp;VLOOKUP(2+10*AC21,INDIRECT($BD$2),3,0)</f>
        <v>KJ2</v>
      </c>
      <c r="AM26" s="125"/>
      <c r="AN26" s="127"/>
      <c r="AO26" s="127"/>
      <c r="AP26" s="136"/>
      <c r="AQ26" s="135" t="s">
        <v>15</v>
      </c>
      <c r="AR26" s="127" t="str">
        <f ca="1">""&amp;VLOOKUP(2+10*AQ21,INDIRECT($BD$2),5,0)</f>
        <v>--</v>
      </c>
      <c r="AS26" s="125"/>
      <c r="AT26" s="125"/>
      <c r="AU26" s="125"/>
      <c r="AV26" s="125"/>
      <c r="AX26" s="126" t="s">
        <v>15</v>
      </c>
      <c r="AY26" s="127" t="str">
        <f ca="1">""&amp;VLOOKUP(2+10*AQ21,INDIRECT($BD$2),3,0)</f>
        <v>9652</v>
      </c>
      <c r="BA26" s="125"/>
      <c r="BB26" s="127"/>
      <c r="BC26" s="127"/>
      <c r="BD26" s="136"/>
    </row>
    <row r="27" spans="1:56" ht="8.25" customHeight="1">
      <c r="A27" s="135" t="s">
        <v>53</v>
      </c>
      <c r="B27" s="127" t="str">
        <f ca="1">""&amp;VLOOKUP(3+10*A21,INDIRECT($BD$2),5,0)</f>
        <v>KJ643</v>
      </c>
      <c r="C27" s="125"/>
      <c r="D27" s="125"/>
      <c r="E27" s="125"/>
      <c r="F27" s="125"/>
      <c r="H27" s="126" t="s">
        <v>53</v>
      </c>
      <c r="I27" s="127" t="str">
        <f ca="1">""&amp;VLOOKUP(3+10*A21,INDIRECT($BD$2),3,0)</f>
        <v>Q102</v>
      </c>
      <c r="K27" s="125"/>
      <c r="L27" s="127"/>
      <c r="M27" s="127"/>
      <c r="N27" s="136"/>
      <c r="O27" s="135" t="s">
        <v>53</v>
      </c>
      <c r="P27" s="127" t="str">
        <f ca="1">""&amp;VLOOKUP(3+10*O21,INDIRECT($BD$2),5,0)</f>
        <v>Q9762</v>
      </c>
      <c r="Q27" s="125"/>
      <c r="R27" s="125"/>
      <c r="S27" s="125"/>
      <c r="T27" s="125"/>
      <c r="V27" s="126" t="s">
        <v>53</v>
      </c>
      <c r="W27" s="127" t="str">
        <f ca="1">""&amp;VLOOKUP(3+10*O21,INDIRECT($BD$2),3,0)</f>
        <v>4</v>
      </c>
      <c r="Y27" s="125"/>
      <c r="Z27" s="127"/>
      <c r="AA27" s="127"/>
      <c r="AB27" s="136"/>
      <c r="AC27" s="135" t="s">
        <v>53</v>
      </c>
      <c r="AD27" s="127" t="str">
        <f ca="1">""&amp;VLOOKUP(3+10*AC21,INDIRECT($BD$2),5,0)</f>
        <v>A9</v>
      </c>
      <c r="AE27" s="125"/>
      <c r="AF27" s="125"/>
      <c r="AG27" s="125"/>
      <c r="AH27" s="125"/>
      <c r="AJ27" s="126" t="s">
        <v>53</v>
      </c>
      <c r="AK27" s="127" t="str">
        <f ca="1">""&amp;VLOOKUP(3+10*AC21,INDIRECT($BD$2),3,0)</f>
        <v>754</v>
      </c>
      <c r="AM27" s="125"/>
      <c r="AN27" s="127"/>
      <c r="AO27" s="127"/>
      <c r="AP27" s="136"/>
      <c r="AQ27" s="135" t="s">
        <v>53</v>
      </c>
      <c r="AR27" s="127" t="str">
        <f ca="1">""&amp;VLOOKUP(3+10*AQ21,INDIRECT($BD$2),5,0)</f>
        <v>A10854</v>
      </c>
      <c r="AS27" s="125"/>
      <c r="AT27" s="125"/>
      <c r="AU27" s="125"/>
      <c r="AV27" s="125"/>
      <c r="AX27" s="126" t="s">
        <v>53</v>
      </c>
      <c r="AY27" s="127" t="str">
        <f ca="1">""&amp;VLOOKUP(3+10*AQ21,INDIRECT($BD$2),3,0)</f>
        <v>KJ7</v>
      </c>
      <c r="BA27" s="125"/>
      <c r="BB27" s="127"/>
      <c r="BC27" s="127"/>
      <c r="BD27" s="136"/>
    </row>
    <row r="28" spans="1:56" ht="8.25" customHeight="1">
      <c r="A28" s="135" t="s">
        <v>17</v>
      </c>
      <c r="B28" s="127" t="str">
        <f ca="1">""&amp;VLOOKUP(4+10*A21,INDIRECT($BD$2),5,0)</f>
        <v>KJ85</v>
      </c>
      <c r="C28" s="125"/>
      <c r="D28" s="125"/>
      <c r="E28" s="125"/>
      <c r="F28" s="125"/>
      <c r="H28" s="126" t="s">
        <v>17</v>
      </c>
      <c r="I28" s="127" t="str">
        <f ca="1">""&amp;VLOOKUP(4+10*A21,INDIRECT($BD$2),3,0)</f>
        <v>32</v>
      </c>
      <c r="K28" s="125"/>
      <c r="L28" s="127"/>
      <c r="M28" s="127"/>
      <c r="N28" s="136"/>
      <c r="O28" s="135" t="s">
        <v>17</v>
      </c>
      <c r="P28" s="127" t="str">
        <f ca="1">""&amp;VLOOKUP(4+10*O21,INDIRECT($BD$2),5,0)</f>
        <v>Q9</v>
      </c>
      <c r="Q28" s="125"/>
      <c r="R28" s="125"/>
      <c r="S28" s="125"/>
      <c r="T28" s="125"/>
      <c r="V28" s="126" t="s">
        <v>17</v>
      </c>
      <c r="W28" s="127" t="str">
        <f ca="1">""&amp;VLOOKUP(4+10*O21,INDIRECT($BD$2),3,0)</f>
        <v>AJ1083</v>
      </c>
      <c r="Y28" s="125"/>
      <c r="Z28" s="127"/>
      <c r="AA28" s="127"/>
      <c r="AB28" s="136"/>
      <c r="AC28" s="135" t="s">
        <v>17</v>
      </c>
      <c r="AD28" s="127" t="str">
        <f ca="1">""&amp;VLOOKUP(4+10*AC21,INDIRECT($BD$2),5,0)</f>
        <v>J8732</v>
      </c>
      <c r="AE28" s="125"/>
      <c r="AF28" s="125"/>
      <c r="AG28" s="125"/>
      <c r="AH28" s="125"/>
      <c r="AJ28" s="126" t="s">
        <v>17</v>
      </c>
      <c r="AK28" s="127" t="str">
        <f ca="1">""&amp;VLOOKUP(4+10*AC21,INDIRECT($BD$2),3,0)</f>
        <v>KQ109</v>
      </c>
      <c r="AM28" s="125"/>
      <c r="AN28" s="127"/>
      <c r="AO28" s="127"/>
      <c r="AP28" s="136"/>
      <c r="AQ28" s="135" t="s">
        <v>17</v>
      </c>
      <c r="AR28" s="127" t="str">
        <f ca="1">""&amp;VLOOKUP(4+10*AQ21,INDIRECT($BD$2),5,0)</f>
        <v>K8765</v>
      </c>
      <c r="AS28" s="125"/>
      <c r="AT28" s="125"/>
      <c r="AU28" s="125"/>
      <c r="AV28" s="125"/>
      <c r="AX28" s="126" t="s">
        <v>17</v>
      </c>
      <c r="AY28" s="127" t="str">
        <f ca="1">""&amp;VLOOKUP(4+10*AQ21,INDIRECT($BD$2),3,0)</f>
        <v>Q</v>
      </c>
      <c r="BA28" s="125"/>
      <c r="BB28" s="127"/>
      <c r="BC28" s="127"/>
      <c r="BD28" s="136"/>
    </row>
    <row r="29" spans="1:56" ht="8.25" customHeight="1">
      <c r="A29" s="137"/>
      <c r="B29" s="125"/>
      <c r="C29" s="125"/>
      <c r="D29" s="125"/>
      <c r="E29" s="125"/>
      <c r="F29" s="125"/>
      <c r="G29" s="125"/>
      <c r="H29" s="127"/>
      <c r="I29" s="127"/>
      <c r="J29" s="127"/>
      <c r="K29" s="127"/>
      <c r="L29" s="127"/>
      <c r="M29" s="127"/>
      <c r="N29" s="136"/>
      <c r="O29" s="137"/>
      <c r="P29" s="125"/>
      <c r="Q29" s="125"/>
      <c r="R29" s="125"/>
      <c r="S29" s="125"/>
      <c r="T29" s="125"/>
      <c r="U29" s="125"/>
      <c r="V29" s="127"/>
      <c r="W29" s="127"/>
      <c r="X29" s="127"/>
      <c r="Y29" s="127"/>
      <c r="Z29" s="127"/>
      <c r="AA29" s="127"/>
      <c r="AB29" s="136"/>
      <c r="AC29" s="137"/>
      <c r="AD29" s="125"/>
      <c r="AE29" s="125"/>
      <c r="AF29" s="125"/>
      <c r="AG29" s="125"/>
      <c r="AH29" s="125"/>
      <c r="AI29" s="125"/>
      <c r="AJ29" s="127"/>
      <c r="AK29" s="127"/>
      <c r="AL29" s="127"/>
      <c r="AM29" s="127"/>
      <c r="AN29" s="127"/>
      <c r="AO29" s="127"/>
      <c r="AP29" s="136"/>
      <c r="AQ29" s="137"/>
      <c r="AR29" s="125"/>
      <c r="AS29" s="125"/>
      <c r="AT29" s="125"/>
      <c r="AU29" s="125"/>
      <c r="AV29" s="125"/>
      <c r="AW29" s="125"/>
      <c r="AX29" s="127"/>
      <c r="AY29" s="127"/>
      <c r="AZ29" s="127"/>
      <c r="BA29" s="127"/>
      <c r="BB29" s="127"/>
      <c r="BC29" s="127"/>
      <c r="BD29" s="136"/>
    </row>
    <row r="30" spans="1:56" ht="8.25" customHeight="1">
      <c r="A30" s="137"/>
      <c r="B30" s="125"/>
      <c r="C30" s="125"/>
      <c r="D30" s="126" t="s">
        <v>52</v>
      </c>
      <c r="E30" s="127" t="str">
        <f ca="1">""&amp;VLOOKUP(1+10*A21,INDIRECT($BD$2),4,0)</f>
        <v>J75</v>
      </c>
      <c r="F30" s="125"/>
      <c r="G30" s="125"/>
      <c r="H30" s="125"/>
      <c r="I30" s="138"/>
      <c r="J30" s="139" t="s">
        <v>55</v>
      </c>
      <c r="K30" s="140" t="s">
        <v>52</v>
      </c>
      <c r="L30" s="140" t="s">
        <v>15</v>
      </c>
      <c r="M30" s="140" t="s">
        <v>53</v>
      </c>
      <c r="N30" s="141" t="s">
        <v>17</v>
      </c>
      <c r="O30" s="137"/>
      <c r="P30" s="125"/>
      <c r="Q30" s="125"/>
      <c r="R30" s="126" t="s">
        <v>52</v>
      </c>
      <c r="S30" s="127" t="str">
        <f ca="1">""&amp;VLOOKUP(1+10*O21,INDIRECT($BD$2),4,0)</f>
        <v>10532</v>
      </c>
      <c r="T30" s="125"/>
      <c r="U30" s="125"/>
      <c r="V30" s="125"/>
      <c r="W30" s="138"/>
      <c r="X30" s="139" t="s">
        <v>55</v>
      </c>
      <c r="Y30" s="140" t="s">
        <v>52</v>
      </c>
      <c r="Z30" s="140" t="s">
        <v>15</v>
      </c>
      <c r="AA30" s="140" t="s">
        <v>53</v>
      </c>
      <c r="AB30" s="141" t="s">
        <v>17</v>
      </c>
      <c r="AC30" s="137"/>
      <c r="AD30" s="125"/>
      <c r="AE30" s="125"/>
      <c r="AF30" s="126" t="s">
        <v>52</v>
      </c>
      <c r="AG30" s="127" t="str">
        <f ca="1">""&amp;VLOOKUP(1+10*AC21,INDIRECT($BD$2),4,0)</f>
        <v>87</v>
      </c>
      <c r="AH30" s="125"/>
      <c r="AI30" s="125"/>
      <c r="AJ30" s="125"/>
      <c r="AK30" s="138"/>
      <c r="AL30" s="139" t="s">
        <v>55</v>
      </c>
      <c r="AM30" s="140" t="s">
        <v>52</v>
      </c>
      <c r="AN30" s="140" t="s">
        <v>15</v>
      </c>
      <c r="AO30" s="140" t="s">
        <v>53</v>
      </c>
      <c r="AP30" s="141" t="s">
        <v>17</v>
      </c>
      <c r="AQ30" s="137"/>
      <c r="AR30" s="125"/>
      <c r="AS30" s="125"/>
      <c r="AT30" s="126" t="s">
        <v>52</v>
      </c>
      <c r="AU30" s="127" t="str">
        <f ca="1">""&amp;VLOOKUP(1+10*AQ21,INDIRECT($BD$2),4,0)</f>
        <v>9</v>
      </c>
      <c r="AV30" s="125"/>
      <c r="AW30" s="125"/>
      <c r="AX30" s="125"/>
      <c r="AY30" s="138"/>
      <c r="AZ30" s="139" t="s">
        <v>55</v>
      </c>
      <c r="BA30" s="140" t="s">
        <v>52</v>
      </c>
      <c r="BB30" s="140" t="s">
        <v>15</v>
      </c>
      <c r="BC30" s="140" t="s">
        <v>53</v>
      </c>
      <c r="BD30" s="141" t="s">
        <v>17</v>
      </c>
    </row>
    <row r="31" spans="1:56" ht="8.25" customHeight="1">
      <c r="A31" s="203"/>
      <c r="B31" s="228" t="s">
        <v>65</v>
      </c>
      <c r="C31" s="125"/>
      <c r="D31" s="126" t="s">
        <v>15</v>
      </c>
      <c r="E31" s="127" t="str">
        <f ca="1">""&amp;VLOOKUP(2+10*A21,INDIRECT($BD$2),4,0)</f>
        <v>AQ52</v>
      </c>
      <c r="F31" s="125"/>
      <c r="G31" s="125"/>
      <c r="H31" s="125"/>
      <c r="I31" s="142" t="s">
        <v>20</v>
      </c>
      <c r="J31" s="143" t="str">
        <f ca="1">CHOOSE(FIND(MID(VLOOKUP(5+10*A21,INDIRECT($BD$2),2,0),1,1),"0123456789ABCD"),"--","--","--","--","--","--","--","1","2","3","4","5","6","7")</f>
        <v>--</v>
      </c>
      <c r="K31" s="143" t="str">
        <f ca="1">CHOOSE(FIND(MID(VLOOKUP(5+10*A21,INDIRECT($BD$2),2,0),2,1),"0123456789ABCD"),"--","--","--","--","--","--","--","1","2","3","4","5","6","7")</f>
        <v>--</v>
      </c>
      <c r="L31" s="143" t="str">
        <f ca="1">CHOOSE(FIND(MID(VLOOKUP(5+10*A21,INDIRECT($BD$2),2,0),3,1),"0123456789ABCD"),"--","--","--","--","--","--","--","1","2","3","4","5","6","7")</f>
        <v>1</v>
      </c>
      <c r="M31" s="143" t="str">
        <f ca="1">CHOOSE(FIND(MID(VLOOKUP(5+10*A21,INDIRECT($BD$2),2,0),4,1),"0123456789ABCD"),"--","--","--","--","--","--","--","1","2","3","4","5","6","7")</f>
        <v>--</v>
      </c>
      <c r="N31" s="144" t="str">
        <f ca="1">CHOOSE(FIND(MID(VLOOKUP(5+10*A21,INDIRECT($BD$2),2,0),5,1),"0123456789ABCD"),"--","--","--","--","--","--","--","1","2","3","4","5","6","7")</f>
        <v>--</v>
      </c>
      <c r="O31" s="203"/>
      <c r="P31" s="228" t="s">
        <v>65</v>
      </c>
      <c r="Q31" s="125"/>
      <c r="R31" s="126" t="s">
        <v>15</v>
      </c>
      <c r="S31" s="127" t="str">
        <f ca="1">""&amp;VLOOKUP(2+10*O21,INDIRECT($BD$2),4,0)</f>
        <v>107</v>
      </c>
      <c r="T31" s="125"/>
      <c r="U31" s="125"/>
      <c r="V31" s="125"/>
      <c r="W31" s="142" t="s">
        <v>20</v>
      </c>
      <c r="X31" s="143" t="str">
        <f ca="1">CHOOSE(FIND(MID(VLOOKUP(5+10*O21,INDIRECT($BD$2),2,0),1,1),"0123456789ABCD"),"--","--","--","--","--","--","--","1","2","3","4","5","6","7")</f>
        <v>--</v>
      </c>
      <c r="Y31" s="143" t="str">
        <f ca="1">CHOOSE(FIND(MID(VLOOKUP(5+10*O21,INDIRECT($BD$2),2,0),2,1),"0123456789ABCD"),"--","--","--","--","--","--","--","1","2","3","4","5","6","7")</f>
        <v>--</v>
      </c>
      <c r="Z31" s="143" t="str">
        <f ca="1">CHOOSE(FIND(MID(VLOOKUP(5+10*O21,INDIRECT($BD$2),2,0),3,1),"0123456789ABCD"),"--","--","--","--","--","--","--","1","2","3","4","5","6","7")</f>
        <v>--</v>
      </c>
      <c r="AA31" s="143" t="str">
        <f ca="1">CHOOSE(FIND(MID(VLOOKUP(5+10*O21,INDIRECT($BD$2),2,0),4,1),"0123456789ABCD"),"--","--","--","--","--","--","--","1","2","3","4","5","6","7")</f>
        <v>--</v>
      </c>
      <c r="AB31" s="144" t="str">
        <f ca="1">CHOOSE(FIND(MID(VLOOKUP(5+10*O21,INDIRECT($BD$2),2,0),5,1),"0123456789ABCD"),"--","--","--","--","--","--","--","1","2","3","4","5","6","7")</f>
        <v>--</v>
      </c>
      <c r="AC31" s="203"/>
      <c r="AD31" s="228" t="s">
        <v>65</v>
      </c>
      <c r="AE31" s="125"/>
      <c r="AF31" s="126" t="s">
        <v>15</v>
      </c>
      <c r="AG31" s="127" t="str">
        <f ca="1">""&amp;VLOOKUP(2+10*AC21,INDIRECT($BD$2),4,0)</f>
        <v>A9654</v>
      </c>
      <c r="AH31" s="125"/>
      <c r="AI31" s="125"/>
      <c r="AJ31" s="125"/>
      <c r="AK31" s="142" t="s">
        <v>20</v>
      </c>
      <c r="AL31" s="143" t="str">
        <f ca="1">CHOOSE(FIND(MID(VLOOKUP(5+10*AC21,INDIRECT($BD$2),2,0),1,1),"0123456789ABCD"),"--","--","--","--","--","--","--","1","2","3","4","5","6","7")</f>
        <v>2</v>
      </c>
      <c r="AM31" s="143" t="str">
        <f ca="1">CHOOSE(FIND(MID(VLOOKUP(5+10*AC21,INDIRECT($BD$2),2,0),2,1),"0123456789ABCD"),"--","--","--","--","--","--","--","1","2","3","4","5","6","7")</f>
        <v>--</v>
      </c>
      <c r="AN31" s="143" t="str">
        <f ca="1">CHOOSE(FIND(MID(VLOOKUP(5+10*AC21,INDIRECT($BD$2),2,0),3,1),"0123456789ABCD"),"--","--","--","--","--","--","--","1","2","3","4","5","6","7")</f>
        <v>4</v>
      </c>
      <c r="AO31" s="143" t="str">
        <f ca="1">CHOOSE(FIND(MID(VLOOKUP(5+10*AC21,INDIRECT($BD$2),2,0),4,1),"0123456789ABCD"),"--","--","--","--","--","--","--","1","2","3","4","5","6","7")</f>
        <v>4</v>
      </c>
      <c r="AP31" s="144" t="str">
        <f ca="1">CHOOSE(FIND(MID(VLOOKUP(5+10*AC21,INDIRECT($BD$2),2,0),5,1),"0123456789ABCD"),"--","--","--","--","--","--","--","1","2","3","4","5","6","7")</f>
        <v>--</v>
      </c>
      <c r="AQ31" s="203"/>
      <c r="AR31" s="228" t="s">
        <v>65</v>
      </c>
      <c r="AS31" s="125"/>
      <c r="AT31" s="126" t="s">
        <v>15</v>
      </c>
      <c r="AU31" s="127" t="str">
        <f ca="1">""&amp;VLOOKUP(2+10*AQ21,INDIRECT($BD$2),4,0)</f>
        <v>AKQJ1073</v>
      </c>
      <c r="AV31" s="125"/>
      <c r="AW31" s="125"/>
      <c r="AX31" s="125"/>
      <c r="AY31" s="142" t="s">
        <v>20</v>
      </c>
      <c r="AZ31" s="143" t="str">
        <f ca="1">CHOOSE(FIND(MID(VLOOKUP(5+10*AQ21,INDIRECT($BD$2),2,0),1,1),"0123456789ABCD"),"--","--","--","--","--","--","--","1","2","3","4","5","6","7")</f>
        <v>--</v>
      </c>
      <c r="BA31" s="143" t="str">
        <f ca="1">CHOOSE(FIND(MID(VLOOKUP(5+10*AQ21,INDIRECT($BD$2),2,0),2,1),"0123456789ABCD"),"--","--","--","--","--","--","--","1","2","3","4","5","6","7")</f>
        <v>--</v>
      </c>
      <c r="BB31" s="143" t="str">
        <f ca="1">CHOOSE(FIND(MID(VLOOKUP(5+10*AQ21,INDIRECT($BD$2),2,0),3,1),"0123456789ABCD"),"--","--","--","--","--","--","--","1","2","3","4","5","6","7")</f>
        <v>4</v>
      </c>
      <c r="BC31" s="143" t="str">
        <f ca="1">CHOOSE(FIND(MID(VLOOKUP(5+10*AQ21,INDIRECT($BD$2),2,0),4,1),"0123456789ABCD"),"--","--","--","--","--","--","--","1","2","3","4","5","6","7")</f>
        <v>--</v>
      </c>
      <c r="BD31" s="144" t="str">
        <f ca="1">CHOOSE(FIND(MID(VLOOKUP(5+10*AQ21,INDIRECT($BD$2),2,0),5,1),"0123456789ABCD"),"--","--","--","--","--","--","--","1","2","3","4","5","6","7")</f>
        <v>--</v>
      </c>
    </row>
    <row r="32" spans="1:56" ht="8.25" customHeight="1">
      <c r="A32" s="137"/>
      <c r="B32" s="229" t="str">
        <f ca="1">""&amp;MID(VLOOKUP(6+10*A21,INDIRECT($BD$2),2,0),1,1)&amp;CHOOSE(FIND(MID(VLOOKUP(6+10*A21,INDIRECT($BD$2),2,0),2,1),"SHDCN"),"♠","♥","♦","♣","NT")&amp;IF(VLOOKUP(6+10*A21,INDIRECT($BD$2),3,0)="d","*","")&amp;", "&amp;VLOOKUP(6+10*A21,INDIRECT($BD$2),4,0)</f>
        <v>4♠, E</v>
      </c>
      <c r="C32" s="125"/>
      <c r="D32" s="126" t="s">
        <v>53</v>
      </c>
      <c r="E32" s="127" t="str">
        <f ca="1">""&amp;VLOOKUP(3+10*A21,INDIRECT($BD$2),4,0)</f>
        <v>85</v>
      </c>
      <c r="F32" s="125"/>
      <c r="G32" s="125"/>
      <c r="H32" s="125"/>
      <c r="I32" s="142" t="s">
        <v>21</v>
      </c>
      <c r="J32" s="143" t="str">
        <f ca="1">CHOOSE(FIND(MID(VLOOKUP(5+10*A21,INDIRECT($BD$2),4,0),1,1),"0123456789ABCD"),"--","--","--","--","--","--","--","1","2","3","4","5","6","7")</f>
        <v>--</v>
      </c>
      <c r="K32" s="143" t="str">
        <f ca="1">CHOOSE(FIND(MID(VLOOKUP(5+10*A21,INDIRECT($BD$2),4,0),2,1),"0123456789ABCD"),"--","--","--","--","--","--","--","1","2","3","4","5","6","7")</f>
        <v>--</v>
      </c>
      <c r="L32" s="143" t="str">
        <f ca="1">CHOOSE(FIND(MID(VLOOKUP(5+10*A21,INDIRECT($BD$2),4,0),3,1),"0123456789ABCD"),"--","--","--","--","--","--","--","1","2","3","4","5","6","7")</f>
        <v>1</v>
      </c>
      <c r="M32" s="143" t="str">
        <f ca="1">CHOOSE(FIND(MID(VLOOKUP(5+10*A21,INDIRECT($BD$2),4,0),4,1),"0123456789ABCD"),"--","--","--","--","--","--","--","1","2","3","4","5","6","7")</f>
        <v>--</v>
      </c>
      <c r="N32" s="144" t="str">
        <f ca="1">CHOOSE(FIND(MID(VLOOKUP(5+10*A21,INDIRECT($BD$2),4,0),5,1),"0123456789ABCD"),"--","--","--","--","--","--","--","1","2","3","4","5","6","7")</f>
        <v>--</v>
      </c>
      <c r="O32" s="137"/>
      <c r="P32" s="229" t="str">
        <f ca="1">""&amp;MID(VLOOKUP(6+10*O21,INDIRECT($BD$2),2,0),1,1)&amp;CHOOSE(FIND(MID(VLOOKUP(6+10*O21,INDIRECT($BD$2),2,0),2,1),"SHDCN"),"♠","♥","♦","♣","NT")&amp;IF(VLOOKUP(6+10*O21,INDIRECT($BD$2),3,0)="d","*","")&amp;", "&amp;VLOOKUP(6+10*O21,INDIRECT($BD$2),4,0)</f>
        <v>2♠, E</v>
      </c>
      <c r="Q32" s="125"/>
      <c r="R32" s="126" t="s">
        <v>53</v>
      </c>
      <c r="S32" s="127" t="str">
        <f ca="1">""&amp;VLOOKUP(3+10*O21,INDIRECT($BD$2),4,0)</f>
        <v>AJ10</v>
      </c>
      <c r="T32" s="125"/>
      <c r="U32" s="125"/>
      <c r="V32" s="125"/>
      <c r="W32" s="142" t="s">
        <v>21</v>
      </c>
      <c r="X32" s="143" t="str">
        <f ca="1">CHOOSE(FIND(MID(VLOOKUP(5+10*O21,INDIRECT($BD$2),4,0),1,1),"0123456789ABCD"),"--","--","--","--","--","--","--","1","2","3","4","5","6","7")</f>
        <v>--</v>
      </c>
      <c r="Y32" s="143" t="str">
        <f ca="1">CHOOSE(FIND(MID(VLOOKUP(5+10*O21,INDIRECT($BD$2),4,0),2,1),"0123456789ABCD"),"--","--","--","--","--","--","--","1","2","3","4","5","6","7")</f>
        <v>--</v>
      </c>
      <c r="Z32" s="143" t="str">
        <f ca="1">CHOOSE(FIND(MID(VLOOKUP(5+10*O21,INDIRECT($BD$2),4,0),3,1),"0123456789ABCD"),"--","--","--","--","--","--","--","1","2","3","4","5","6","7")</f>
        <v>--</v>
      </c>
      <c r="AA32" s="143" t="str">
        <f ca="1">CHOOSE(FIND(MID(VLOOKUP(5+10*O21,INDIRECT($BD$2),4,0),4,1),"0123456789ABCD"),"--","--","--","--","--","--","--","1","2","3","4","5","6","7")</f>
        <v>1</v>
      </c>
      <c r="AB32" s="144" t="str">
        <f ca="1">CHOOSE(FIND(MID(VLOOKUP(5+10*O21,INDIRECT($BD$2),4,0),5,1),"0123456789ABCD"),"--","--","--","--","--","--","--","1","2","3","4","5","6","7")</f>
        <v>--</v>
      </c>
      <c r="AC32" s="137"/>
      <c r="AD32" s="229" t="str">
        <f ca="1">""&amp;MID(VLOOKUP(6+10*AC21,INDIRECT($BD$2),2,0),1,1)&amp;CHOOSE(FIND(MID(VLOOKUP(6+10*AC21,INDIRECT($BD$2),2,0),2,1),"SHDCN"),"♠","♥","♦","♣","NT")&amp;IF(VLOOKUP(6+10*AC21,INDIRECT($BD$2),3,0)="d","*","")&amp;", "&amp;VLOOKUP(6+10*AC21,INDIRECT($BD$2),4,0)</f>
        <v>4♥, S</v>
      </c>
      <c r="AE32" s="125"/>
      <c r="AF32" s="126" t="s">
        <v>53</v>
      </c>
      <c r="AG32" s="127" t="str">
        <f ca="1">""&amp;VLOOKUP(3+10*AC21,INDIRECT($BD$2),4,0)</f>
        <v>KQJ106</v>
      </c>
      <c r="AH32" s="125"/>
      <c r="AI32" s="125"/>
      <c r="AJ32" s="125"/>
      <c r="AK32" s="142" t="s">
        <v>21</v>
      </c>
      <c r="AL32" s="143" t="str">
        <f ca="1">CHOOSE(FIND(MID(VLOOKUP(5+10*AC21,INDIRECT($BD$2),4,0),1,1),"0123456789ABCD"),"--","--","--","--","--","--","--","1","2","3","4","5","6","7")</f>
        <v>2</v>
      </c>
      <c r="AM32" s="143" t="str">
        <f ca="1">CHOOSE(FIND(MID(VLOOKUP(5+10*AC21,INDIRECT($BD$2),4,0),2,1),"0123456789ABCD"),"--","--","--","--","--","--","--","1","2","3","4","5","6","7")</f>
        <v>--</v>
      </c>
      <c r="AN32" s="143" t="str">
        <f ca="1">CHOOSE(FIND(MID(VLOOKUP(5+10*AC21,INDIRECT($BD$2),4,0),3,1),"0123456789ABCD"),"--","--","--","--","--","--","--","1","2","3","4","5","6","7")</f>
        <v>4</v>
      </c>
      <c r="AO32" s="143" t="str">
        <f ca="1">CHOOSE(FIND(MID(VLOOKUP(5+10*AC21,INDIRECT($BD$2),4,0),4,1),"0123456789ABCD"),"--","--","--","--","--","--","--","1","2","3","4","5","6","7")</f>
        <v>4</v>
      </c>
      <c r="AP32" s="144" t="str">
        <f ca="1">CHOOSE(FIND(MID(VLOOKUP(5+10*AC21,INDIRECT($BD$2),4,0),5,1),"0123456789ABCD"),"--","--","--","--","--","--","--","1","2","3","4","5","6","7")</f>
        <v>--</v>
      </c>
      <c r="AQ32" s="137"/>
      <c r="AR32" s="229" t="str">
        <f ca="1">""&amp;MID(VLOOKUP(6+10*AQ21,INDIRECT($BD$2),2,0),1,1)&amp;CHOOSE(FIND(MID(VLOOKUP(6+10*AQ21,INDIRECT($BD$2),2,0),2,1),"SHDCN"),"♠","♥","♦","♣","NT")&amp;IF(VLOOKUP(6+10*AQ21,INDIRECT($BD$2),3,0)="d","*","")&amp;", "&amp;VLOOKUP(6+10*AQ21,INDIRECT($BD$2),4,0)</f>
        <v>6♥*, S</v>
      </c>
      <c r="AS32" s="125"/>
      <c r="AT32" s="126" t="s">
        <v>53</v>
      </c>
      <c r="AU32" s="127" t="str">
        <f ca="1">""&amp;VLOOKUP(3+10*AQ21,INDIRECT($BD$2),4,0)</f>
        <v>6</v>
      </c>
      <c r="AV32" s="125"/>
      <c r="AW32" s="125"/>
      <c r="AX32" s="125"/>
      <c r="AY32" s="142" t="s">
        <v>21</v>
      </c>
      <c r="AZ32" s="143" t="str">
        <f ca="1">CHOOSE(FIND(MID(VLOOKUP(5+10*AQ21,INDIRECT($BD$2),4,0),1,1),"0123456789ABCD"),"--","--","--","--","--","--","--","1","2","3","4","5","6","7")</f>
        <v>--</v>
      </c>
      <c r="BA32" s="143" t="str">
        <f ca="1">CHOOSE(FIND(MID(VLOOKUP(5+10*AQ21,INDIRECT($BD$2),4,0),2,1),"0123456789ABCD"),"--","--","--","--","--","--","--","1","2","3","4","5","6","7")</f>
        <v>--</v>
      </c>
      <c r="BB32" s="143" t="str">
        <f ca="1">CHOOSE(FIND(MID(VLOOKUP(5+10*AQ21,INDIRECT($BD$2),4,0),3,1),"0123456789ABCD"),"--","--","--","--","--","--","--","1","2","3","4","5","6","7")</f>
        <v>4</v>
      </c>
      <c r="BC32" s="143" t="str">
        <f ca="1">CHOOSE(FIND(MID(VLOOKUP(5+10*AQ21,INDIRECT($BD$2),4,0),4,1),"0123456789ABCD"),"--","--","--","--","--","--","--","1","2","3","4","5","6","7")</f>
        <v>--</v>
      </c>
      <c r="BD32" s="144" t="str">
        <f ca="1">CHOOSE(FIND(MID(VLOOKUP(5+10*AQ21,INDIRECT($BD$2),4,0),5,1),"0123456789ABCD"),"--","--","--","--","--","--","--","1","2","3","4","5","6","7")</f>
        <v>--</v>
      </c>
    </row>
    <row r="33" spans="1:56" ht="8.25" customHeight="1">
      <c r="A33" s="137"/>
      <c r="B33" s="230" t="str">
        <f ca="1">""&amp;IF(VLOOKUP(6+10*A21,INDIRECT($BD$2),5,0)&gt;0,"+"&amp;VLOOKUP(6+10*A21,INDIRECT($BD$2),5,0),VLOOKUP(6+10*A21,INDIRECT($BD$2),5,0))</f>
        <v>-420</v>
      </c>
      <c r="C33" s="125"/>
      <c r="D33" s="126" t="s">
        <v>17</v>
      </c>
      <c r="E33" s="127" t="str">
        <f ca="1">""&amp;VLOOKUP(4+10*A21,INDIRECT($BD$2),4,0)</f>
        <v>A1096</v>
      </c>
      <c r="F33" s="125"/>
      <c r="G33" s="125"/>
      <c r="H33" s="125"/>
      <c r="I33" s="142" t="s">
        <v>22</v>
      </c>
      <c r="J33" s="143" t="str">
        <f ca="1">CHOOSE(FIND(MID(VLOOKUP(5+10*A21,INDIRECT($BD$2),3,0),1,1),"0123456789ABCD"),"--","--","--","--","--","--","--","1","2","3","4","5","6","7")</f>
        <v>2</v>
      </c>
      <c r="K33" s="143" t="str">
        <f ca="1">CHOOSE(FIND(MID(VLOOKUP(5+10*A21,INDIRECT($BD$2),3,0),2,1),"0123456789ABCD"),"--","--","--","--","--","--","--","1","2","3","4","5","6","7")</f>
        <v>4</v>
      </c>
      <c r="L33" s="143" t="str">
        <f ca="1">CHOOSE(FIND(MID(VLOOKUP(5+10*A21,INDIRECT($BD$2),3,0),3,1),"0123456789ABCD"),"--","--","--","--","--","--","--","1","2","3","4","5","6","7")</f>
        <v>--</v>
      </c>
      <c r="M33" s="143" t="str">
        <f ca="1">CHOOSE(FIND(MID(VLOOKUP(5+10*A21,INDIRECT($BD$2),3,0),4,1),"0123456789ABCD"),"--","--","--","--","--","--","--","1","2","3","4","5","6","7")</f>
        <v>4</v>
      </c>
      <c r="N33" s="144" t="str">
        <f ca="1">CHOOSE(FIND(MID(VLOOKUP(5+10*A21,INDIRECT($BD$2),3,0),5,1),"0123456789ABCD"),"--","--","--","--","--","--","--","1","2","3","4","5","6","7")</f>
        <v>1</v>
      </c>
      <c r="O33" s="137"/>
      <c r="P33" s="230" t="str">
        <f ca="1">""&amp;IF(VLOOKUP(6+10*O21,INDIRECT($BD$2),5,0)&gt;0,"+"&amp;VLOOKUP(6+10*O21,INDIRECT($BD$2),5,0),VLOOKUP(6+10*O21,INDIRECT($BD$2),5,0))</f>
        <v>-140</v>
      </c>
      <c r="Q33" s="125"/>
      <c r="R33" s="126" t="s">
        <v>17</v>
      </c>
      <c r="S33" s="127" t="str">
        <f ca="1">""&amp;VLOOKUP(4+10*O21,INDIRECT($BD$2),4,0)</f>
        <v>K762</v>
      </c>
      <c r="T33" s="125"/>
      <c r="U33" s="125"/>
      <c r="V33" s="125"/>
      <c r="W33" s="142" t="s">
        <v>22</v>
      </c>
      <c r="X33" s="143" t="str">
        <f ca="1">CHOOSE(FIND(MID(VLOOKUP(5+10*O21,INDIRECT($BD$2),3,0),1,1),"0123456789ABCD"),"--","--","--","--","--","--","--","1","2","3","4","5","6","7")</f>
        <v>--</v>
      </c>
      <c r="Y33" s="143" t="str">
        <f ca="1">CHOOSE(FIND(MID(VLOOKUP(5+10*O21,INDIRECT($BD$2),3,0),2,1),"0123456789ABCD"),"--","--","--","--","--","--","--","1","2","3","4","5","6","7")</f>
        <v>3</v>
      </c>
      <c r="Z33" s="143" t="str">
        <f ca="1">CHOOSE(FIND(MID(VLOOKUP(5+10*O21,INDIRECT($BD$2),3,0),3,1),"0123456789ABCD"),"--","--","--","--","--","--","--","1","2","3","4","5","6","7")</f>
        <v>--</v>
      </c>
      <c r="AA33" s="143" t="str">
        <f ca="1">CHOOSE(FIND(MID(VLOOKUP(5+10*O21,INDIRECT($BD$2),3,0),4,1),"0123456789ABCD"),"--","--","--","--","--","--","--","1","2","3","4","5","6","7")</f>
        <v>--</v>
      </c>
      <c r="AB33" s="144" t="str">
        <f ca="1">CHOOSE(FIND(MID(VLOOKUP(5+10*O21,INDIRECT($BD$2),3,0),5,1),"0123456789ABCD"),"--","--","--","--","--","--","--","1","2","3","4","5","6","7")</f>
        <v>3</v>
      </c>
      <c r="AC33" s="137"/>
      <c r="AD33" s="230" t="str">
        <f ca="1">""&amp;IF(VLOOKUP(6+10*AC21,INDIRECT($BD$2),5,0)&gt;0,"+"&amp;VLOOKUP(6+10*AC21,INDIRECT($BD$2),5,0),VLOOKUP(6+10*AC21,INDIRECT($BD$2),5,0))</f>
        <v>+620</v>
      </c>
      <c r="AE33" s="125"/>
      <c r="AF33" s="126" t="s">
        <v>17</v>
      </c>
      <c r="AG33" s="127" t="str">
        <f ca="1">""&amp;VLOOKUP(4+10*AC21,INDIRECT($BD$2),4,0)</f>
        <v>A</v>
      </c>
      <c r="AH33" s="125"/>
      <c r="AI33" s="125"/>
      <c r="AJ33" s="125"/>
      <c r="AK33" s="142" t="s">
        <v>22</v>
      </c>
      <c r="AL33" s="143" t="str">
        <f ca="1">CHOOSE(FIND(MID(VLOOKUP(5+10*AC21,INDIRECT($BD$2),3,0),1,1),"0123456789ABCD"),"--","--","--","--","--","--","--","1","2","3","4","5","6","7")</f>
        <v>--</v>
      </c>
      <c r="AM33" s="143" t="str">
        <f ca="1">CHOOSE(FIND(MID(VLOOKUP(5+10*AC21,INDIRECT($BD$2),3,0),2,1),"0123456789ABCD"),"--","--","--","--","--","--","--","1","2","3","4","5","6","7")</f>
        <v>--</v>
      </c>
      <c r="AN33" s="143" t="str">
        <f ca="1">CHOOSE(FIND(MID(VLOOKUP(5+10*AC21,INDIRECT($BD$2),3,0),3,1),"0123456789ABCD"),"--","--","--","--","--","--","--","1","2","3","4","5","6","7")</f>
        <v>--</v>
      </c>
      <c r="AO33" s="143" t="str">
        <f ca="1">CHOOSE(FIND(MID(VLOOKUP(5+10*AC21,INDIRECT($BD$2),3,0),4,1),"0123456789ABCD"),"--","--","--","--","--","--","--","1","2","3","4","5","6","7")</f>
        <v>--</v>
      </c>
      <c r="AP33" s="144" t="str">
        <f ca="1">CHOOSE(FIND(MID(VLOOKUP(5+10*AC21,INDIRECT($BD$2),3,0),5,1),"0123456789ABCD"),"--","--","--","--","--","--","--","1","2","3","4","5","6","7")</f>
        <v>2</v>
      </c>
      <c r="AQ33" s="137"/>
      <c r="AR33" s="230" t="str">
        <f ca="1">""&amp;IF(VLOOKUP(6+10*AQ21,INDIRECT($BD$2),5,0)&gt;0,"+"&amp;VLOOKUP(6+10*AQ21,INDIRECT($BD$2),5,0),VLOOKUP(6+10*AQ21,INDIRECT($BD$2),5,0))</f>
        <v>-300</v>
      </c>
      <c r="AS33" s="125"/>
      <c r="AT33" s="126" t="s">
        <v>17</v>
      </c>
      <c r="AU33" s="127" t="str">
        <f ca="1">""&amp;VLOOKUP(4+10*AQ21,INDIRECT($BD$2),4,0)</f>
        <v>10942</v>
      </c>
      <c r="AV33" s="125"/>
      <c r="AW33" s="125"/>
      <c r="AX33" s="125"/>
      <c r="AY33" s="142" t="s">
        <v>22</v>
      </c>
      <c r="AZ33" s="143" t="str">
        <f ca="1">CHOOSE(FIND(MID(VLOOKUP(5+10*AQ21,INDIRECT($BD$2),3,0),1,1),"0123456789ABCD"),"--","--","--","--","--","--","--","1","2","3","4","5","6","7")</f>
        <v>--</v>
      </c>
      <c r="BA33" s="143" t="str">
        <f ca="1">CHOOSE(FIND(MID(VLOOKUP(5+10*AQ21,INDIRECT($BD$2),3,0),2,1),"0123456789ABCD"),"--","--","--","--","--","--","--","1","2","3","4","5","6","7")</f>
        <v>5</v>
      </c>
      <c r="BB33" s="143" t="str">
        <f ca="1">CHOOSE(FIND(MID(VLOOKUP(5+10*AQ21,INDIRECT($BD$2),3,0),3,1),"0123456789ABCD"),"--","--","--","--","--","--","--","1","2","3","4","5","6","7")</f>
        <v>--</v>
      </c>
      <c r="BC33" s="143" t="str">
        <f ca="1">CHOOSE(FIND(MID(VLOOKUP(5+10*AQ21,INDIRECT($BD$2),3,0),4,1),"0123456789ABCD"),"--","--","--","--","--","--","--","1","2","3","4","5","6","7")</f>
        <v>5</v>
      </c>
      <c r="BD33" s="144" t="str">
        <f ca="1">CHOOSE(FIND(MID(VLOOKUP(5+10*AQ21,INDIRECT($BD$2),3,0),5,1),"0123456789ABCD"),"--","--","--","--","--","--","--","1","2","3","4","5","6","7")</f>
        <v>1</v>
      </c>
    </row>
    <row r="34" spans="1:56" ht="8.25" customHeight="1">
      <c r="A34" s="145"/>
      <c r="B34" s="146"/>
      <c r="C34" s="146"/>
      <c r="D34" s="146"/>
      <c r="E34" s="146"/>
      <c r="F34" s="146"/>
      <c r="G34" s="146"/>
      <c r="H34" s="147"/>
      <c r="I34" s="148" t="s">
        <v>23</v>
      </c>
      <c r="J34" s="149" t="str">
        <f ca="1">CHOOSE(FIND(MID(VLOOKUP(5+10*A21,INDIRECT($BD$2),5,0),1,1),"0123456789ABCD"),"--","--","--","--","--","--","--","1","2","3","4","5","6","7")</f>
        <v>2</v>
      </c>
      <c r="K34" s="149" t="str">
        <f ca="1">CHOOSE(FIND(MID(VLOOKUP(5+10*A21,INDIRECT($BD$2),5,0),2,1),"0123456789ABCD"),"--","--","--","--","--","--","--","1","2","3","4","5","6","7")</f>
        <v>4</v>
      </c>
      <c r="L34" s="149" t="str">
        <f ca="1">CHOOSE(FIND(MID(VLOOKUP(5+10*A21,INDIRECT($BD$2),5,0),3,1),"0123456789ABCD"),"--","--","--","--","--","--","--","1","2","3","4","5","6","7")</f>
        <v>--</v>
      </c>
      <c r="M34" s="149" t="str">
        <f ca="1">CHOOSE(FIND(MID(VLOOKUP(5+10*A21,INDIRECT($BD$2),5,0),4,1),"0123456789ABCD"),"--","--","--","--","--","--","--","1","2","3","4","5","6","7")</f>
        <v>4</v>
      </c>
      <c r="N34" s="150" t="str">
        <f ca="1">CHOOSE(FIND(MID(VLOOKUP(5+10*A21,INDIRECT($BD$2),5,0),5,1),"0123456789ABCD"),"--","--","--","--","--","--","--","1","2","3","4","5","6","7")</f>
        <v>1</v>
      </c>
      <c r="O34" s="145"/>
      <c r="P34" s="146"/>
      <c r="Q34" s="146"/>
      <c r="R34" s="146"/>
      <c r="S34" s="146"/>
      <c r="T34" s="146"/>
      <c r="U34" s="146"/>
      <c r="V34" s="147"/>
      <c r="W34" s="148" t="s">
        <v>23</v>
      </c>
      <c r="X34" s="149" t="str">
        <f ca="1">CHOOSE(FIND(MID(VLOOKUP(5+10*O21,INDIRECT($BD$2),5,0),1,1),"0123456789ABCD"),"--","--","--","--","--","--","--","1","2","3","4","5","6","7")</f>
        <v>--</v>
      </c>
      <c r="Y34" s="149" t="str">
        <f ca="1">CHOOSE(FIND(MID(VLOOKUP(5+10*O21,INDIRECT($BD$2),5,0),2,1),"0123456789ABCD"),"--","--","--","--","--","--","--","1","2","3","4","5","6","7")</f>
        <v>3</v>
      </c>
      <c r="Z34" s="149" t="str">
        <f ca="1">CHOOSE(FIND(MID(VLOOKUP(5+10*O21,INDIRECT($BD$2),5,0),3,1),"0123456789ABCD"),"--","--","--","--","--","--","--","1","2","3","4","5","6","7")</f>
        <v>--</v>
      </c>
      <c r="AA34" s="149" t="str">
        <f ca="1">CHOOSE(FIND(MID(VLOOKUP(5+10*O21,INDIRECT($BD$2),5,0),4,1),"0123456789ABCD"),"--","--","--","--","--","--","--","1","2","3","4","5","6","7")</f>
        <v>--</v>
      </c>
      <c r="AB34" s="150" t="str">
        <f ca="1">CHOOSE(FIND(MID(VLOOKUP(5+10*O21,INDIRECT($BD$2),5,0),5,1),"0123456789ABCD"),"--","--","--","--","--","--","--","1","2","3","4","5","6","7")</f>
        <v>3</v>
      </c>
      <c r="AC34" s="145"/>
      <c r="AD34" s="146"/>
      <c r="AE34" s="146"/>
      <c r="AF34" s="146"/>
      <c r="AG34" s="146"/>
      <c r="AH34" s="146"/>
      <c r="AI34" s="146"/>
      <c r="AJ34" s="147"/>
      <c r="AK34" s="148" t="s">
        <v>23</v>
      </c>
      <c r="AL34" s="149" t="str">
        <f ca="1">CHOOSE(FIND(MID(VLOOKUP(5+10*AC21,INDIRECT($BD$2),5,0),1,1),"0123456789ABCD"),"--","--","--","--","--","--","--","1","2","3","4","5","6","7")</f>
        <v>--</v>
      </c>
      <c r="AM34" s="149" t="str">
        <f ca="1">CHOOSE(FIND(MID(VLOOKUP(5+10*AC21,INDIRECT($BD$2),5,0),2,1),"0123456789ABCD"),"--","--","--","--","--","--","--","1","2","3","4","5","6","7")</f>
        <v>--</v>
      </c>
      <c r="AN34" s="149" t="str">
        <f ca="1">CHOOSE(FIND(MID(VLOOKUP(5+10*AC21,INDIRECT($BD$2),5,0),3,1),"0123456789ABCD"),"--","--","--","--","--","--","--","1","2","3","4","5","6","7")</f>
        <v>--</v>
      </c>
      <c r="AO34" s="149" t="str">
        <f ca="1">CHOOSE(FIND(MID(VLOOKUP(5+10*AC21,INDIRECT($BD$2),5,0),4,1),"0123456789ABCD"),"--","--","--","--","--","--","--","1","2","3","4","5","6","7")</f>
        <v>--</v>
      </c>
      <c r="AP34" s="150" t="str">
        <f ca="1">CHOOSE(FIND(MID(VLOOKUP(5+10*AC21,INDIRECT($BD$2),5,0),5,1),"0123456789ABCD"),"--","--","--","--","--","--","--","1","2","3","4","5","6","7")</f>
        <v>2</v>
      </c>
      <c r="AQ34" s="145"/>
      <c r="AR34" s="146"/>
      <c r="AS34" s="146"/>
      <c r="AT34" s="146"/>
      <c r="AU34" s="146"/>
      <c r="AV34" s="146"/>
      <c r="AW34" s="146"/>
      <c r="AX34" s="147"/>
      <c r="AY34" s="148" t="s">
        <v>23</v>
      </c>
      <c r="AZ34" s="149" t="str">
        <f ca="1">CHOOSE(FIND(MID(VLOOKUP(5+10*AQ21,INDIRECT($BD$2),5,0),1,1),"0123456789ABCD"),"--","--","--","--","--","--","--","1","2","3","4","5","6","7")</f>
        <v>--</v>
      </c>
      <c r="BA34" s="149" t="str">
        <f ca="1">CHOOSE(FIND(MID(VLOOKUP(5+10*AQ21,INDIRECT($BD$2),5,0),2,1),"0123456789ABCD"),"--","--","--","--","--","--","--","1","2","3","4","5","6","7")</f>
        <v>5</v>
      </c>
      <c r="BB34" s="149" t="str">
        <f ca="1">CHOOSE(FIND(MID(VLOOKUP(5+10*AQ21,INDIRECT($BD$2),5,0),3,1),"0123456789ABCD"),"--","--","--","--","--","--","--","1","2","3","4","5","6","7")</f>
        <v>--</v>
      </c>
      <c r="BC34" s="149" t="str">
        <f ca="1">CHOOSE(FIND(MID(VLOOKUP(5+10*AQ21,INDIRECT($BD$2),5,0),4,1),"0123456789ABCD"),"--","--","--","--","--","--","--","1","2","3","4","5","6","7")</f>
        <v>5</v>
      </c>
      <c r="BD34" s="150" t="str">
        <f ca="1">CHOOSE(FIND(MID(VLOOKUP(5+10*AQ21,INDIRECT($BD$2),5,0),5,1),"0123456789ABCD"),"--","--","--","--","--","--","--","1","2","3","4","5","6","7")</f>
        <v>1</v>
      </c>
    </row>
    <row r="35" spans="1:56" ht="8.25" customHeight="1">
      <c r="A35" s="116" t="s">
        <v>64</v>
      </c>
      <c r="B35" s="117"/>
      <c r="C35" s="118"/>
      <c r="D35" s="119"/>
      <c r="E35" s="119"/>
      <c r="F35" s="119"/>
      <c r="G35" s="119"/>
      <c r="H35" s="118"/>
      <c r="I35" s="118"/>
      <c r="J35" s="118"/>
      <c r="K35" s="118"/>
      <c r="L35" s="120"/>
      <c r="M35" s="121" t="str">
        <f>MID("WNES",1+MOD(B36,4),1)</f>
        <v>N</v>
      </c>
      <c r="N35" s="122"/>
      <c r="O35" s="116" t="s">
        <v>64</v>
      </c>
      <c r="P35" s="117"/>
      <c r="Q35" s="118"/>
      <c r="R35" s="119"/>
      <c r="S35" s="119"/>
      <c r="T35" s="119"/>
      <c r="U35" s="119"/>
      <c r="V35" s="118"/>
      <c r="W35" s="118"/>
      <c r="X35" s="118"/>
      <c r="Y35" s="118"/>
      <c r="Z35" s="120"/>
      <c r="AA35" s="121" t="str">
        <f>MID("WNES",1+MOD(P36,4),1)</f>
        <v>E</v>
      </c>
      <c r="AB35" s="122"/>
      <c r="AC35" s="116" t="s">
        <v>64</v>
      </c>
      <c r="AD35" s="117"/>
      <c r="AE35" s="118"/>
      <c r="AF35" s="119"/>
      <c r="AG35" s="119"/>
      <c r="AH35" s="119"/>
      <c r="AI35" s="119"/>
      <c r="AJ35" s="118"/>
      <c r="AK35" s="118"/>
      <c r="AL35" s="118"/>
      <c r="AM35" s="118"/>
      <c r="AN35" s="120"/>
      <c r="AO35" s="121" t="str">
        <f>MID("WNES",1+MOD(AD36,4),1)</f>
        <v>S</v>
      </c>
      <c r="AP35" s="122"/>
      <c r="AQ35" s="116" t="s">
        <v>64</v>
      </c>
      <c r="AR35" s="117"/>
      <c r="AS35" s="118"/>
      <c r="AT35" s="119"/>
      <c r="AU35" s="119"/>
      <c r="AV35" s="119"/>
      <c r="AW35" s="119"/>
      <c r="AX35" s="118"/>
      <c r="AY35" s="118"/>
      <c r="AZ35" s="118"/>
      <c r="BA35" s="118"/>
      <c r="BB35" s="120"/>
      <c r="BC35" s="121" t="str">
        <f>MID("WNES",1+MOD(AR36,4),1)</f>
        <v>W</v>
      </c>
      <c r="BD35" s="122"/>
    </row>
    <row r="36" spans="1:56" ht="8.25" customHeight="1">
      <c r="A36" s="123"/>
      <c r="B36" s="227" t="str">
        <f>""&amp;MOD(A37-1,32)+1</f>
        <v>9</v>
      </c>
      <c r="C36" s="125"/>
      <c r="D36" s="126" t="s">
        <v>52</v>
      </c>
      <c r="E36" s="127" t="str">
        <f ca="1">""&amp;VLOOKUP(1+10*A37,INDIRECT($BD$2),2,0)</f>
        <v>AJ9</v>
      </c>
      <c r="F36" s="125"/>
      <c r="G36" s="125"/>
      <c r="H36" s="125"/>
      <c r="I36" s="125"/>
      <c r="J36" s="125"/>
      <c r="K36" s="125"/>
      <c r="L36" s="128"/>
      <c r="M36" s="129" t="str">
        <f>MID(" EW  NS NoneBoth",1+4*INT(MOD(11*B36,16)/4),4)</f>
        <v> EW </v>
      </c>
      <c r="N36" s="124"/>
      <c r="O36" s="123"/>
      <c r="P36" s="227" t="str">
        <f>""&amp;MOD(O37-1,32)+1</f>
        <v>10</v>
      </c>
      <c r="Q36" s="125"/>
      <c r="R36" s="126" t="s">
        <v>52</v>
      </c>
      <c r="S36" s="127" t="str">
        <f ca="1">""&amp;VLOOKUP(1+10*O37,INDIRECT($BD$2),2,0)</f>
        <v>983</v>
      </c>
      <c r="T36" s="125"/>
      <c r="U36" s="125"/>
      <c r="V36" s="125"/>
      <c r="W36" s="125"/>
      <c r="X36" s="125"/>
      <c r="Y36" s="125"/>
      <c r="Z36" s="128"/>
      <c r="AA36" s="129" t="str">
        <f>MID(" EW  NS NoneBoth",1+4*INT(MOD(11*P36,16)/4),4)</f>
        <v>Both</v>
      </c>
      <c r="AB36" s="124"/>
      <c r="AC36" s="123"/>
      <c r="AD36" s="227" t="str">
        <f>""&amp;MOD(AC37-1,32)+1</f>
        <v>11</v>
      </c>
      <c r="AE36" s="125"/>
      <c r="AF36" s="126" t="s">
        <v>52</v>
      </c>
      <c r="AG36" s="127" t="str">
        <f ca="1">""&amp;VLOOKUP(1+10*AC37,INDIRECT($BD$2),2,0)</f>
        <v>J109</v>
      </c>
      <c r="AH36" s="125"/>
      <c r="AI36" s="125"/>
      <c r="AJ36" s="125"/>
      <c r="AK36" s="125"/>
      <c r="AL36" s="125"/>
      <c r="AM36" s="125"/>
      <c r="AN36" s="128"/>
      <c r="AO36" s="129" t="str">
        <f>MID(" EW  NS NoneBoth",1+4*INT(MOD(11*AD36,16)/4),4)</f>
        <v>None</v>
      </c>
      <c r="AP36" s="124"/>
      <c r="AQ36" s="123"/>
      <c r="AR36" s="227" t="str">
        <f>""&amp;MOD(AQ37-1,32)+1</f>
        <v>12</v>
      </c>
      <c r="AS36" s="125"/>
      <c r="AT36" s="126" t="s">
        <v>52</v>
      </c>
      <c r="AU36" s="127" t="str">
        <f ca="1">""&amp;VLOOKUP(1+10*AQ37,INDIRECT($BD$2),2,0)</f>
        <v>KQ83</v>
      </c>
      <c r="AV36" s="125"/>
      <c r="AW36" s="125"/>
      <c r="AX36" s="125"/>
      <c r="AY36" s="125"/>
      <c r="AZ36" s="125"/>
      <c r="BA36" s="125"/>
      <c r="BB36" s="128"/>
      <c r="BC36" s="129" t="str">
        <f>MID(" EW  NS NoneBoth",1+4*INT(MOD(11*AR36,16)/4),4)</f>
        <v> NS </v>
      </c>
      <c r="BD36" s="124"/>
    </row>
    <row r="37" spans="1:56" ht="8.25" customHeight="1">
      <c r="A37" s="130">
        <f>1+AQ21</f>
        <v>9</v>
      </c>
      <c r="B37" s="119"/>
      <c r="C37" s="131"/>
      <c r="D37" s="126" t="s">
        <v>15</v>
      </c>
      <c r="E37" s="127" t="str">
        <f ca="1">""&amp;VLOOKUP(2+10*A37,INDIRECT($BD$2),2,0)</f>
        <v>AK3</v>
      </c>
      <c r="F37" s="125"/>
      <c r="G37" s="125"/>
      <c r="H37" s="125"/>
      <c r="I37" s="125"/>
      <c r="J37" s="125"/>
      <c r="K37" s="125"/>
      <c r="L37" s="125"/>
      <c r="M37" s="125"/>
      <c r="N37" s="132"/>
      <c r="O37" s="130">
        <f>1+A37</f>
        <v>10</v>
      </c>
      <c r="P37" s="119"/>
      <c r="Q37" s="131"/>
      <c r="R37" s="126" t="s">
        <v>15</v>
      </c>
      <c r="S37" s="127" t="str">
        <f ca="1">""&amp;VLOOKUP(2+10*O37,INDIRECT($BD$2),2,0)</f>
        <v>AK9832</v>
      </c>
      <c r="T37" s="125"/>
      <c r="U37" s="125"/>
      <c r="V37" s="125"/>
      <c r="W37" s="125"/>
      <c r="X37" s="125"/>
      <c r="Y37" s="125"/>
      <c r="Z37" s="125"/>
      <c r="AA37" s="125"/>
      <c r="AB37" s="132"/>
      <c r="AC37" s="130">
        <f>1+O37</f>
        <v>11</v>
      </c>
      <c r="AD37" s="119"/>
      <c r="AE37" s="131"/>
      <c r="AF37" s="126" t="s">
        <v>15</v>
      </c>
      <c r="AG37" s="127" t="str">
        <f ca="1">""&amp;VLOOKUP(2+10*AC37,INDIRECT($BD$2),2,0)</f>
        <v>98</v>
      </c>
      <c r="AH37" s="125"/>
      <c r="AI37" s="125"/>
      <c r="AJ37" s="125"/>
      <c r="AK37" s="125"/>
      <c r="AL37" s="125"/>
      <c r="AM37" s="125"/>
      <c r="AN37" s="125"/>
      <c r="AO37" s="125"/>
      <c r="AP37" s="132"/>
      <c r="AQ37" s="130">
        <f>1+AC37</f>
        <v>12</v>
      </c>
      <c r="AR37" s="119"/>
      <c r="AS37" s="131"/>
      <c r="AT37" s="126" t="s">
        <v>15</v>
      </c>
      <c r="AU37" s="127" t="str">
        <f ca="1">""&amp;VLOOKUP(2+10*AQ37,INDIRECT($BD$2),2,0)</f>
        <v>K84</v>
      </c>
      <c r="AV37" s="125"/>
      <c r="AW37" s="125"/>
      <c r="AX37" s="125"/>
      <c r="AY37" s="125"/>
      <c r="AZ37" s="125"/>
      <c r="BA37" s="125"/>
      <c r="BB37" s="125"/>
      <c r="BC37" s="125"/>
      <c r="BD37" s="132"/>
    </row>
    <row r="38" spans="1:56" ht="8.25" customHeight="1">
      <c r="A38" s="133"/>
      <c r="B38" s="127"/>
      <c r="C38" s="127"/>
      <c r="D38" s="126" t="s">
        <v>53</v>
      </c>
      <c r="E38" s="127" t="str">
        <f ca="1">""&amp;VLOOKUP(3+10*A37,INDIRECT($BD$2),2,0)</f>
        <v>983</v>
      </c>
      <c r="F38" s="125"/>
      <c r="G38" s="125"/>
      <c r="H38" s="125"/>
      <c r="I38" s="125"/>
      <c r="J38" s="125"/>
      <c r="K38" s="125"/>
      <c r="L38" s="125"/>
      <c r="M38" s="125"/>
      <c r="N38" s="132"/>
      <c r="O38" s="133"/>
      <c r="P38" s="127"/>
      <c r="Q38" s="127"/>
      <c r="R38" s="126" t="s">
        <v>53</v>
      </c>
      <c r="S38" s="127" t="str">
        <f ca="1">""&amp;VLOOKUP(3+10*O37,INDIRECT($BD$2),2,0)</f>
        <v>KQ3</v>
      </c>
      <c r="T38" s="125"/>
      <c r="U38" s="125"/>
      <c r="V38" s="125"/>
      <c r="W38" s="125"/>
      <c r="X38" s="125"/>
      <c r="Y38" s="125"/>
      <c r="Z38" s="125"/>
      <c r="AA38" s="125"/>
      <c r="AB38" s="132"/>
      <c r="AC38" s="133"/>
      <c r="AD38" s="127"/>
      <c r="AE38" s="127"/>
      <c r="AF38" s="126" t="s">
        <v>53</v>
      </c>
      <c r="AG38" s="127" t="str">
        <f ca="1">""&amp;VLOOKUP(3+10*AC37,INDIRECT($BD$2),2,0)</f>
        <v>1098</v>
      </c>
      <c r="AH38" s="125"/>
      <c r="AI38" s="125"/>
      <c r="AJ38" s="125"/>
      <c r="AK38" s="125"/>
      <c r="AL38" s="125"/>
      <c r="AM38" s="125"/>
      <c r="AN38" s="125"/>
      <c r="AO38" s="125"/>
      <c r="AP38" s="132"/>
      <c r="AQ38" s="133"/>
      <c r="AR38" s="127"/>
      <c r="AS38" s="127"/>
      <c r="AT38" s="126" t="s">
        <v>53</v>
      </c>
      <c r="AU38" s="127" t="str">
        <f ca="1">""&amp;VLOOKUP(3+10*AQ37,INDIRECT($BD$2),2,0)</f>
        <v>--</v>
      </c>
      <c r="AV38" s="125"/>
      <c r="AW38" s="125"/>
      <c r="AX38" s="125"/>
      <c r="AY38" s="125"/>
      <c r="AZ38" s="125"/>
      <c r="BA38" s="125"/>
      <c r="BB38" s="125"/>
      <c r="BC38" s="125"/>
      <c r="BD38" s="132"/>
    </row>
    <row r="39" spans="1:56" ht="8.25" customHeight="1">
      <c r="A39" s="133"/>
      <c r="B39" s="127"/>
      <c r="C39" s="127"/>
      <c r="D39" s="126" t="s">
        <v>17</v>
      </c>
      <c r="E39" s="127" t="str">
        <f ca="1">""&amp;VLOOKUP(4+10*A37,INDIRECT($BD$2),2,0)</f>
        <v>7532</v>
      </c>
      <c r="F39" s="125"/>
      <c r="G39" s="125"/>
      <c r="H39" s="125"/>
      <c r="I39" s="125"/>
      <c r="J39" s="125"/>
      <c r="K39" s="125"/>
      <c r="L39" s="125"/>
      <c r="M39" s="125"/>
      <c r="N39" s="132"/>
      <c r="O39" s="133"/>
      <c r="P39" s="127"/>
      <c r="Q39" s="127"/>
      <c r="R39" s="126" t="s">
        <v>17</v>
      </c>
      <c r="S39" s="127" t="str">
        <f ca="1">""&amp;VLOOKUP(4+10*O37,INDIRECT($BD$2),2,0)</f>
        <v>2</v>
      </c>
      <c r="T39" s="125"/>
      <c r="U39" s="125"/>
      <c r="V39" s="125"/>
      <c r="W39" s="125"/>
      <c r="X39" s="125"/>
      <c r="Y39" s="125"/>
      <c r="Z39" s="125"/>
      <c r="AA39" s="125"/>
      <c r="AB39" s="132"/>
      <c r="AC39" s="133"/>
      <c r="AD39" s="127"/>
      <c r="AE39" s="127"/>
      <c r="AF39" s="126" t="s">
        <v>17</v>
      </c>
      <c r="AG39" s="127" t="str">
        <f ca="1">""&amp;VLOOKUP(4+10*AC37,INDIRECT($BD$2),2,0)</f>
        <v>A10542</v>
      </c>
      <c r="AH39" s="125"/>
      <c r="AI39" s="125"/>
      <c r="AJ39" s="125"/>
      <c r="AK39" s="125"/>
      <c r="AL39" s="125"/>
      <c r="AM39" s="125"/>
      <c r="AN39" s="125"/>
      <c r="AO39" s="125"/>
      <c r="AP39" s="132"/>
      <c r="AQ39" s="133"/>
      <c r="AR39" s="127"/>
      <c r="AS39" s="127"/>
      <c r="AT39" s="126" t="s">
        <v>17</v>
      </c>
      <c r="AU39" s="127" t="str">
        <f ca="1">""&amp;VLOOKUP(4+10*AQ37,INDIRECT($BD$2),2,0)</f>
        <v>AK8632</v>
      </c>
      <c r="AV39" s="125"/>
      <c r="AW39" s="125"/>
      <c r="AX39" s="125"/>
      <c r="AY39" s="125"/>
      <c r="AZ39" s="125"/>
      <c r="BA39" s="125"/>
      <c r="BB39" s="125"/>
      <c r="BC39" s="125"/>
      <c r="BD39" s="132"/>
    </row>
    <row r="40" spans="1:56" ht="8.25" customHeight="1">
      <c r="A40" s="134"/>
      <c r="B40" s="127"/>
      <c r="C40" s="127"/>
      <c r="D40" s="127"/>
      <c r="E40" s="127"/>
      <c r="F40" s="127"/>
      <c r="G40" s="127"/>
      <c r="H40" s="125"/>
      <c r="I40" s="125"/>
      <c r="J40" s="125"/>
      <c r="K40" s="125"/>
      <c r="L40" s="125"/>
      <c r="M40" s="125"/>
      <c r="N40" s="132"/>
      <c r="O40" s="134"/>
      <c r="P40" s="127"/>
      <c r="Q40" s="127"/>
      <c r="R40" s="127"/>
      <c r="S40" s="127"/>
      <c r="T40" s="127"/>
      <c r="U40" s="127"/>
      <c r="V40" s="125"/>
      <c r="W40" s="125"/>
      <c r="X40" s="125"/>
      <c r="Y40" s="125"/>
      <c r="Z40" s="125"/>
      <c r="AA40" s="125"/>
      <c r="AB40" s="132"/>
      <c r="AC40" s="134"/>
      <c r="AD40" s="127"/>
      <c r="AE40" s="127"/>
      <c r="AF40" s="127"/>
      <c r="AG40" s="127"/>
      <c r="AH40" s="127"/>
      <c r="AI40" s="127"/>
      <c r="AJ40" s="125"/>
      <c r="AK40" s="125"/>
      <c r="AL40" s="125"/>
      <c r="AM40" s="125"/>
      <c r="AN40" s="125"/>
      <c r="AO40" s="125"/>
      <c r="AP40" s="132"/>
      <c r="AQ40" s="134"/>
      <c r="AR40" s="127"/>
      <c r="AS40" s="127"/>
      <c r="AT40" s="127"/>
      <c r="AU40" s="127"/>
      <c r="AV40" s="127"/>
      <c r="AW40" s="127"/>
      <c r="AX40" s="125"/>
      <c r="AY40" s="125"/>
      <c r="AZ40" s="125"/>
      <c r="BA40" s="125"/>
      <c r="BB40" s="125"/>
      <c r="BC40" s="125"/>
      <c r="BD40" s="132"/>
    </row>
    <row r="41" spans="1:56" ht="8.25" customHeight="1">
      <c r="A41" s="135" t="s">
        <v>52</v>
      </c>
      <c r="B41" s="127" t="str">
        <f ca="1">""&amp;VLOOKUP(1+10*A37,INDIRECT($BD$2),5,0)</f>
        <v>10642</v>
      </c>
      <c r="C41" s="125"/>
      <c r="D41" s="125"/>
      <c r="E41" s="125"/>
      <c r="F41" s="125"/>
      <c r="H41" s="126" t="s">
        <v>52</v>
      </c>
      <c r="I41" s="127" t="str">
        <f ca="1">""&amp;VLOOKUP(1+10*A37,INDIRECT($BD$2),3,0)</f>
        <v>KQ853</v>
      </c>
      <c r="K41" s="125"/>
      <c r="L41" s="127"/>
      <c r="M41" s="127"/>
      <c r="N41" s="136"/>
      <c r="O41" s="135" t="s">
        <v>52</v>
      </c>
      <c r="P41" s="127" t="str">
        <f ca="1">""&amp;VLOOKUP(1+10*O37,INDIRECT($BD$2),5,0)</f>
        <v>KQJ762</v>
      </c>
      <c r="Q41" s="125"/>
      <c r="R41" s="125"/>
      <c r="S41" s="125"/>
      <c r="T41" s="125"/>
      <c r="V41" s="126" t="s">
        <v>52</v>
      </c>
      <c r="W41" s="127" t="str">
        <f ca="1">""&amp;VLOOKUP(1+10*O37,INDIRECT($BD$2),3,0)</f>
        <v>104</v>
      </c>
      <c r="Y41" s="125"/>
      <c r="Z41" s="127"/>
      <c r="AA41" s="127"/>
      <c r="AB41" s="136"/>
      <c r="AC41" s="135" t="s">
        <v>52</v>
      </c>
      <c r="AD41" s="127" t="str">
        <f ca="1">""&amp;VLOOKUP(1+10*AC37,INDIRECT($BD$2),5,0)</f>
        <v>AQ762</v>
      </c>
      <c r="AE41" s="125"/>
      <c r="AF41" s="125"/>
      <c r="AG41" s="125"/>
      <c r="AH41" s="125"/>
      <c r="AJ41" s="126" t="s">
        <v>52</v>
      </c>
      <c r="AK41" s="127" t="str">
        <f ca="1">""&amp;VLOOKUP(1+10*AC37,INDIRECT($BD$2),3,0)</f>
        <v>K84</v>
      </c>
      <c r="AM41" s="125"/>
      <c r="AN41" s="127"/>
      <c r="AO41" s="127"/>
      <c r="AP41" s="136"/>
      <c r="AQ41" s="135" t="s">
        <v>52</v>
      </c>
      <c r="AR41" s="127" t="str">
        <f ca="1">""&amp;VLOOKUP(1+10*AQ37,INDIRECT($BD$2),5,0)</f>
        <v>7</v>
      </c>
      <c r="AS41" s="125"/>
      <c r="AT41" s="125"/>
      <c r="AU41" s="125"/>
      <c r="AV41" s="125"/>
      <c r="AX41" s="126" t="s">
        <v>52</v>
      </c>
      <c r="AY41" s="127" t="str">
        <f ca="1">""&amp;VLOOKUP(1+10*AQ37,INDIRECT($BD$2),3,0)</f>
        <v>AJ96</v>
      </c>
      <c r="BA41" s="125"/>
      <c r="BB41" s="127"/>
      <c r="BC41" s="127"/>
      <c r="BD41" s="136"/>
    </row>
    <row r="42" spans="1:56" ht="8.25" customHeight="1">
      <c r="A42" s="135" t="s">
        <v>15</v>
      </c>
      <c r="B42" s="127" t="str">
        <f ca="1">""&amp;VLOOKUP(2+10*A37,INDIRECT($BD$2),5,0)</f>
        <v>42</v>
      </c>
      <c r="C42" s="125"/>
      <c r="D42" s="125"/>
      <c r="E42" s="125"/>
      <c r="F42" s="125"/>
      <c r="H42" s="126" t="s">
        <v>15</v>
      </c>
      <c r="I42" s="127" t="str">
        <f ca="1">""&amp;VLOOKUP(2+10*A37,INDIRECT($BD$2),3,0)</f>
        <v>Q97</v>
      </c>
      <c r="K42" s="125"/>
      <c r="L42" s="127"/>
      <c r="M42" s="127"/>
      <c r="N42" s="136"/>
      <c r="O42" s="135" t="s">
        <v>15</v>
      </c>
      <c r="P42" s="127" t="str">
        <f ca="1">""&amp;VLOOKUP(2+10*O37,INDIRECT($BD$2),5,0)</f>
        <v>6</v>
      </c>
      <c r="Q42" s="125"/>
      <c r="R42" s="125"/>
      <c r="S42" s="125"/>
      <c r="T42" s="125"/>
      <c r="V42" s="126" t="s">
        <v>15</v>
      </c>
      <c r="W42" s="127" t="str">
        <f ca="1">""&amp;VLOOKUP(2+10*O37,INDIRECT($BD$2),3,0)</f>
        <v>104</v>
      </c>
      <c r="Y42" s="125"/>
      <c r="Z42" s="127"/>
      <c r="AA42" s="127"/>
      <c r="AB42" s="136"/>
      <c r="AC42" s="135" t="s">
        <v>15</v>
      </c>
      <c r="AD42" s="127" t="str">
        <f ca="1">""&amp;VLOOKUP(2+10*AC37,INDIRECT($BD$2),5,0)</f>
        <v>KQJ10</v>
      </c>
      <c r="AE42" s="125"/>
      <c r="AF42" s="125"/>
      <c r="AG42" s="125"/>
      <c r="AH42" s="125"/>
      <c r="AJ42" s="126" t="s">
        <v>15</v>
      </c>
      <c r="AK42" s="127" t="str">
        <f ca="1">""&amp;VLOOKUP(2+10*AC37,INDIRECT($BD$2),3,0)</f>
        <v>653</v>
      </c>
      <c r="AM42" s="125"/>
      <c r="AN42" s="127"/>
      <c r="AO42" s="127"/>
      <c r="AP42" s="136"/>
      <c r="AQ42" s="135" t="s">
        <v>15</v>
      </c>
      <c r="AR42" s="127" t="str">
        <f ca="1">""&amp;VLOOKUP(2+10*AQ37,INDIRECT($BD$2),5,0)</f>
        <v>10962</v>
      </c>
      <c r="AS42" s="125"/>
      <c r="AT42" s="125"/>
      <c r="AU42" s="125"/>
      <c r="AV42" s="125"/>
      <c r="AX42" s="126" t="s">
        <v>15</v>
      </c>
      <c r="AY42" s="127" t="str">
        <f ca="1">""&amp;VLOOKUP(2+10*AQ37,INDIRECT($BD$2),3,0)</f>
        <v>53</v>
      </c>
      <c r="BA42" s="125"/>
      <c r="BB42" s="127"/>
      <c r="BC42" s="127"/>
      <c r="BD42" s="136"/>
    </row>
    <row r="43" spans="1:56" ht="8.25" customHeight="1">
      <c r="A43" s="135" t="s">
        <v>53</v>
      </c>
      <c r="B43" s="127" t="str">
        <f ca="1">""&amp;VLOOKUP(3+10*A37,INDIRECT($BD$2),5,0)</f>
        <v>AQ7</v>
      </c>
      <c r="C43" s="125"/>
      <c r="D43" s="125"/>
      <c r="E43" s="125"/>
      <c r="F43" s="125"/>
      <c r="H43" s="126" t="s">
        <v>53</v>
      </c>
      <c r="I43" s="127" t="str">
        <f ca="1">""&amp;VLOOKUP(3+10*A37,INDIRECT($BD$2),3,0)</f>
        <v>65</v>
      </c>
      <c r="K43" s="125"/>
      <c r="L43" s="127"/>
      <c r="M43" s="127"/>
      <c r="N43" s="136"/>
      <c r="O43" s="135" t="s">
        <v>53</v>
      </c>
      <c r="P43" s="127" t="str">
        <f ca="1">""&amp;VLOOKUP(3+10*O37,INDIRECT($BD$2),5,0)</f>
        <v>A85</v>
      </c>
      <c r="Q43" s="125"/>
      <c r="R43" s="125"/>
      <c r="S43" s="125"/>
      <c r="T43" s="125"/>
      <c r="V43" s="126" t="s">
        <v>53</v>
      </c>
      <c r="W43" s="127" t="str">
        <f ca="1">""&amp;VLOOKUP(3+10*O37,INDIRECT($BD$2),3,0)</f>
        <v>J964</v>
      </c>
      <c r="Y43" s="125"/>
      <c r="Z43" s="127"/>
      <c r="AA43" s="127"/>
      <c r="AB43" s="136"/>
      <c r="AC43" s="135" t="s">
        <v>53</v>
      </c>
      <c r="AD43" s="127" t="str">
        <f ca="1">""&amp;VLOOKUP(3+10*AC37,INDIRECT($BD$2),5,0)</f>
        <v>43</v>
      </c>
      <c r="AE43" s="125"/>
      <c r="AF43" s="125"/>
      <c r="AG43" s="125"/>
      <c r="AH43" s="125"/>
      <c r="AJ43" s="126" t="s">
        <v>53</v>
      </c>
      <c r="AK43" s="127" t="str">
        <f ca="1">""&amp;VLOOKUP(3+10*AC37,INDIRECT($BD$2),3,0)</f>
        <v>AJ76</v>
      </c>
      <c r="AM43" s="125"/>
      <c r="AN43" s="127"/>
      <c r="AO43" s="127"/>
      <c r="AP43" s="136"/>
      <c r="AQ43" s="135" t="s">
        <v>53</v>
      </c>
      <c r="AR43" s="127" t="str">
        <f ca="1">""&amp;VLOOKUP(3+10*AQ37,INDIRECT($BD$2),5,0)</f>
        <v>QJ854</v>
      </c>
      <c r="AS43" s="125"/>
      <c r="AT43" s="125"/>
      <c r="AU43" s="125"/>
      <c r="AV43" s="125"/>
      <c r="AX43" s="126" t="s">
        <v>53</v>
      </c>
      <c r="AY43" s="127" t="str">
        <f ca="1">""&amp;VLOOKUP(3+10*AQ37,INDIRECT($BD$2),3,0)</f>
        <v>A1062</v>
      </c>
      <c r="BA43" s="125"/>
      <c r="BB43" s="127"/>
      <c r="BC43" s="127"/>
      <c r="BD43" s="136"/>
    </row>
    <row r="44" spans="1:56" ht="8.25" customHeight="1">
      <c r="A44" s="135" t="s">
        <v>17</v>
      </c>
      <c r="B44" s="127" t="str">
        <f ca="1">""&amp;VLOOKUP(4+10*A37,INDIRECT($BD$2),5,0)</f>
        <v>KJ106</v>
      </c>
      <c r="C44" s="125"/>
      <c r="D44" s="125"/>
      <c r="E44" s="125"/>
      <c r="F44" s="125"/>
      <c r="H44" s="126" t="s">
        <v>17</v>
      </c>
      <c r="I44" s="127" t="str">
        <f ca="1">""&amp;VLOOKUP(4+10*A37,INDIRECT($BD$2),3,0)</f>
        <v>Q98</v>
      </c>
      <c r="K44" s="125"/>
      <c r="L44" s="127"/>
      <c r="M44" s="127"/>
      <c r="N44" s="136"/>
      <c r="O44" s="135" t="s">
        <v>17</v>
      </c>
      <c r="P44" s="127" t="str">
        <f ca="1">""&amp;VLOOKUP(4+10*O37,INDIRECT($BD$2),5,0)</f>
        <v>KJ7</v>
      </c>
      <c r="Q44" s="125"/>
      <c r="R44" s="125"/>
      <c r="S44" s="125"/>
      <c r="T44" s="125"/>
      <c r="V44" s="126" t="s">
        <v>17</v>
      </c>
      <c r="W44" s="127" t="str">
        <f ca="1">""&amp;VLOOKUP(4+10*O37,INDIRECT($BD$2),3,0)</f>
        <v>A10864</v>
      </c>
      <c r="Y44" s="125"/>
      <c r="Z44" s="127"/>
      <c r="AA44" s="127"/>
      <c r="AB44" s="136"/>
      <c r="AC44" s="135" t="s">
        <v>17</v>
      </c>
      <c r="AD44" s="127" t="str">
        <f ca="1">""&amp;VLOOKUP(4+10*AC37,INDIRECT($BD$2),5,0)</f>
        <v>Q3</v>
      </c>
      <c r="AE44" s="125"/>
      <c r="AF44" s="125"/>
      <c r="AG44" s="125"/>
      <c r="AH44" s="125"/>
      <c r="AJ44" s="126" t="s">
        <v>17</v>
      </c>
      <c r="AK44" s="127" t="str">
        <f ca="1">""&amp;VLOOKUP(4+10*AC37,INDIRECT($BD$2),3,0)</f>
        <v>KJ6</v>
      </c>
      <c r="AM44" s="125"/>
      <c r="AN44" s="127"/>
      <c r="AO44" s="127"/>
      <c r="AP44" s="136"/>
      <c r="AQ44" s="135" t="s">
        <v>17</v>
      </c>
      <c r="AR44" s="127" t="str">
        <f ca="1">""&amp;VLOOKUP(4+10*AQ37,INDIRECT($BD$2),5,0)</f>
        <v>1094</v>
      </c>
      <c r="AS44" s="125"/>
      <c r="AT44" s="125"/>
      <c r="AU44" s="125"/>
      <c r="AV44" s="125"/>
      <c r="AX44" s="126" t="s">
        <v>17</v>
      </c>
      <c r="AY44" s="127" t="str">
        <f ca="1">""&amp;VLOOKUP(4+10*AQ37,INDIRECT($BD$2),3,0)</f>
        <v>J75</v>
      </c>
      <c r="BA44" s="125"/>
      <c r="BB44" s="127"/>
      <c r="BC44" s="127"/>
      <c r="BD44" s="136"/>
    </row>
    <row r="45" spans="1:56" ht="8.25" customHeight="1">
      <c r="A45" s="137"/>
      <c r="B45" s="125"/>
      <c r="C45" s="125"/>
      <c r="D45" s="125"/>
      <c r="E45" s="125"/>
      <c r="F45" s="125"/>
      <c r="G45" s="125"/>
      <c r="H45" s="127"/>
      <c r="I45" s="127"/>
      <c r="J45" s="127"/>
      <c r="K45" s="127"/>
      <c r="L45" s="127"/>
      <c r="M45" s="127"/>
      <c r="N45" s="136"/>
      <c r="O45" s="137"/>
      <c r="P45" s="125"/>
      <c r="Q45" s="125"/>
      <c r="R45" s="125"/>
      <c r="S45" s="125"/>
      <c r="T45" s="125"/>
      <c r="U45" s="125"/>
      <c r="V45" s="127"/>
      <c r="W45" s="127"/>
      <c r="X45" s="127"/>
      <c r="Y45" s="127"/>
      <c r="Z45" s="127"/>
      <c r="AA45" s="127"/>
      <c r="AB45" s="136"/>
      <c r="AC45" s="137"/>
      <c r="AD45" s="125"/>
      <c r="AE45" s="125"/>
      <c r="AF45" s="125"/>
      <c r="AG45" s="125"/>
      <c r="AH45" s="125"/>
      <c r="AI45" s="125"/>
      <c r="AJ45" s="127"/>
      <c r="AK45" s="127"/>
      <c r="AL45" s="127"/>
      <c r="AM45" s="127"/>
      <c r="AN45" s="127"/>
      <c r="AO45" s="127"/>
      <c r="AP45" s="136"/>
      <c r="AQ45" s="137"/>
      <c r="AR45" s="125"/>
      <c r="AS45" s="125"/>
      <c r="AT45" s="125"/>
      <c r="AU45" s="125"/>
      <c r="AV45" s="125"/>
      <c r="AW45" s="125"/>
      <c r="AX45" s="127"/>
      <c r="AY45" s="127"/>
      <c r="AZ45" s="127"/>
      <c r="BA45" s="127"/>
      <c r="BB45" s="127"/>
      <c r="BC45" s="127"/>
      <c r="BD45" s="136"/>
    </row>
    <row r="46" spans="1:56" ht="8.25" customHeight="1">
      <c r="A46" s="137"/>
      <c r="B46" s="125"/>
      <c r="C46" s="125"/>
      <c r="D46" s="126" t="s">
        <v>52</v>
      </c>
      <c r="E46" s="127" t="str">
        <f ca="1">""&amp;VLOOKUP(1+10*A37,INDIRECT($BD$2),4,0)</f>
        <v>7</v>
      </c>
      <c r="F46" s="125"/>
      <c r="G46" s="125"/>
      <c r="H46" s="125"/>
      <c r="I46" s="138"/>
      <c r="J46" s="139" t="s">
        <v>55</v>
      </c>
      <c r="K46" s="140" t="s">
        <v>52</v>
      </c>
      <c r="L46" s="140" t="s">
        <v>15</v>
      </c>
      <c r="M46" s="140" t="s">
        <v>53</v>
      </c>
      <c r="N46" s="141" t="s">
        <v>17</v>
      </c>
      <c r="O46" s="137"/>
      <c r="P46" s="125"/>
      <c r="Q46" s="125"/>
      <c r="R46" s="126" t="s">
        <v>52</v>
      </c>
      <c r="S46" s="127" t="str">
        <f ca="1">""&amp;VLOOKUP(1+10*O37,INDIRECT($BD$2),4,0)</f>
        <v>A5</v>
      </c>
      <c r="T46" s="125"/>
      <c r="U46" s="125"/>
      <c r="V46" s="125"/>
      <c r="W46" s="138"/>
      <c r="X46" s="139" t="s">
        <v>55</v>
      </c>
      <c r="Y46" s="140" t="s">
        <v>52</v>
      </c>
      <c r="Z46" s="140" t="s">
        <v>15</v>
      </c>
      <c r="AA46" s="140" t="s">
        <v>53</v>
      </c>
      <c r="AB46" s="141" t="s">
        <v>17</v>
      </c>
      <c r="AC46" s="137"/>
      <c r="AD46" s="125"/>
      <c r="AE46" s="125"/>
      <c r="AF46" s="126" t="s">
        <v>52</v>
      </c>
      <c r="AG46" s="127" t="str">
        <f ca="1">""&amp;VLOOKUP(1+10*AC37,INDIRECT($BD$2),4,0)</f>
        <v>53</v>
      </c>
      <c r="AH46" s="125"/>
      <c r="AI46" s="125"/>
      <c r="AJ46" s="125"/>
      <c r="AK46" s="138"/>
      <c r="AL46" s="139" t="s">
        <v>55</v>
      </c>
      <c r="AM46" s="140" t="s">
        <v>52</v>
      </c>
      <c r="AN46" s="140" t="s">
        <v>15</v>
      </c>
      <c r="AO46" s="140" t="s">
        <v>53</v>
      </c>
      <c r="AP46" s="141" t="s">
        <v>17</v>
      </c>
      <c r="AQ46" s="137"/>
      <c r="AR46" s="125"/>
      <c r="AS46" s="125"/>
      <c r="AT46" s="126" t="s">
        <v>52</v>
      </c>
      <c r="AU46" s="127" t="str">
        <f ca="1">""&amp;VLOOKUP(1+10*AQ37,INDIRECT($BD$2),4,0)</f>
        <v>10542</v>
      </c>
      <c r="AV46" s="125"/>
      <c r="AW46" s="125"/>
      <c r="AX46" s="125"/>
      <c r="AY46" s="138"/>
      <c r="AZ46" s="139" t="s">
        <v>55</v>
      </c>
      <c r="BA46" s="140" t="s">
        <v>52</v>
      </c>
      <c r="BB46" s="140" t="s">
        <v>15</v>
      </c>
      <c r="BC46" s="140" t="s">
        <v>53</v>
      </c>
      <c r="BD46" s="141" t="s">
        <v>17</v>
      </c>
    </row>
    <row r="47" spans="1:56" ht="8.25" customHeight="1">
      <c r="A47" s="203"/>
      <c r="B47" s="228" t="s">
        <v>65</v>
      </c>
      <c r="C47" s="125"/>
      <c r="D47" s="126" t="s">
        <v>15</v>
      </c>
      <c r="E47" s="127" t="str">
        <f ca="1">""&amp;VLOOKUP(2+10*A37,INDIRECT($BD$2),4,0)</f>
        <v>J10865</v>
      </c>
      <c r="F47" s="125"/>
      <c r="G47" s="125"/>
      <c r="H47" s="125"/>
      <c r="I47" s="142" t="s">
        <v>20</v>
      </c>
      <c r="J47" s="143" t="str">
        <f ca="1">CHOOSE(FIND(MID(VLOOKUP(5+10*A37,INDIRECT($BD$2),2,0),1,1),"0123456789ABCD"),"--","--","--","--","--","--","--","1","2","3","4","5","6","7")</f>
        <v>--</v>
      </c>
      <c r="K47" s="143" t="str">
        <f ca="1">CHOOSE(FIND(MID(VLOOKUP(5+10*A37,INDIRECT($BD$2),2,0),2,1),"0123456789ABCD"),"--","--","--","--","--","--","--","1","2","3","4","5","6","7")</f>
        <v>--</v>
      </c>
      <c r="L47" s="143" t="str">
        <f ca="1">CHOOSE(FIND(MID(VLOOKUP(5+10*A37,INDIRECT($BD$2),2,0),3,1),"0123456789ABCD"),"--","--","--","--","--","--","--","1","2","3","4","5","6","7")</f>
        <v>3</v>
      </c>
      <c r="M47" s="143" t="str">
        <f ca="1">CHOOSE(FIND(MID(VLOOKUP(5+10*A37,INDIRECT($BD$2),2,0),4,1),"0123456789ABCD"),"--","--","--","--","--","--","--","1","2","3","4","5","6","7")</f>
        <v>3</v>
      </c>
      <c r="N47" s="144" t="str">
        <f ca="1">CHOOSE(FIND(MID(VLOOKUP(5+10*A37,INDIRECT($BD$2),2,0),5,1),"0123456789ABCD"),"--","--","--","--","--","--","--","1","2","3","4","5","6","7")</f>
        <v>--</v>
      </c>
      <c r="O47" s="203"/>
      <c r="P47" s="228" t="s">
        <v>65</v>
      </c>
      <c r="Q47" s="125"/>
      <c r="R47" s="126" t="s">
        <v>15</v>
      </c>
      <c r="S47" s="127" t="str">
        <f ca="1">""&amp;VLOOKUP(2+10*O37,INDIRECT($BD$2),4,0)</f>
        <v>QJ75</v>
      </c>
      <c r="T47" s="125"/>
      <c r="U47" s="125"/>
      <c r="V47" s="125"/>
      <c r="W47" s="142" t="s">
        <v>20</v>
      </c>
      <c r="X47" s="143" t="str">
        <f ca="1">CHOOSE(FIND(MID(VLOOKUP(5+10*O37,INDIRECT($BD$2),2,0),1,1),"0123456789ABCD"),"--","--","--","--","--","--","--","1","2","3","4","5","6","7")</f>
        <v>1</v>
      </c>
      <c r="Y47" s="143" t="str">
        <f ca="1">CHOOSE(FIND(MID(VLOOKUP(5+10*O37,INDIRECT($BD$2),2,0),2,1),"0123456789ABCD"),"--","--","--","--","--","--","--","1","2","3","4","5","6","7")</f>
        <v>--</v>
      </c>
      <c r="Z47" s="143" t="str">
        <f ca="1">CHOOSE(FIND(MID(VLOOKUP(5+10*O37,INDIRECT($BD$2),2,0),3,1),"0123456789ABCD"),"--","--","--","--","--","--","--","1","2","3","4","5","6","7")</f>
        <v>4</v>
      </c>
      <c r="AA47" s="143" t="str">
        <f ca="1">CHOOSE(FIND(MID(VLOOKUP(5+10*O37,INDIRECT($BD$2),2,0),4,1),"0123456789ABCD"),"--","--","--","--","--","--","--","1","2","3","4","5","6","7")</f>
        <v>--</v>
      </c>
      <c r="AB47" s="144" t="str">
        <f ca="1">CHOOSE(FIND(MID(VLOOKUP(5+10*O37,INDIRECT($BD$2),2,0),5,1),"0123456789ABCD"),"--","--","--","--","--","--","--","1","2","3","4","5","6","7")</f>
        <v>--</v>
      </c>
      <c r="AC47" s="203"/>
      <c r="AD47" s="228" t="s">
        <v>65</v>
      </c>
      <c r="AE47" s="125"/>
      <c r="AF47" s="126" t="s">
        <v>15</v>
      </c>
      <c r="AG47" s="127" t="str">
        <f ca="1">""&amp;VLOOKUP(2+10*AC37,INDIRECT($BD$2),4,0)</f>
        <v>A742</v>
      </c>
      <c r="AH47" s="125"/>
      <c r="AI47" s="125"/>
      <c r="AJ47" s="125"/>
      <c r="AK47" s="142" t="s">
        <v>20</v>
      </c>
      <c r="AL47" s="143" t="str">
        <f ca="1">CHOOSE(FIND(MID(VLOOKUP(5+10*AC37,INDIRECT($BD$2),2,0),1,1),"0123456789ABCD"),"--","--","--","--","--","--","--","1","2","3","4","5","6","7")</f>
        <v>--</v>
      </c>
      <c r="AM47" s="143" t="str">
        <f ca="1">CHOOSE(FIND(MID(VLOOKUP(5+10*AC37,INDIRECT($BD$2),2,0),2,1),"0123456789ABCD"),"--","--","--","--","--","--","--","1","2","3","4","5","6","7")</f>
        <v>--</v>
      </c>
      <c r="AN47" s="143" t="str">
        <f ca="1">CHOOSE(FIND(MID(VLOOKUP(5+10*AC37,INDIRECT($BD$2),2,0),3,1),"0123456789ABCD"),"--","--","--","--","--","--","--","1","2","3","4","5","6","7")</f>
        <v>--</v>
      </c>
      <c r="AO47" s="143" t="str">
        <f ca="1">CHOOSE(FIND(MID(VLOOKUP(5+10*AC37,INDIRECT($BD$2),2,0),4,1),"0123456789ABCD"),"--","--","--","--","--","--","--","1","2","3","4","5","6","7")</f>
        <v>--</v>
      </c>
      <c r="AP47" s="144" t="str">
        <f ca="1">CHOOSE(FIND(MID(VLOOKUP(5+10*AC37,INDIRECT($BD$2),2,0),5,1),"0123456789ABCD"),"--","--","--","--","--","--","--","1","2","3","4","5","6","7")</f>
        <v>--</v>
      </c>
      <c r="AQ47" s="203"/>
      <c r="AR47" s="228" t="s">
        <v>65</v>
      </c>
      <c r="AS47" s="125"/>
      <c r="AT47" s="126" t="s">
        <v>15</v>
      </c>
      <c r="AU47" s="127" t="str">
        <f ca="1">""&amp;VLOOKUP(2+10*AQ37,INDIRECT($BD$2),4,0)</f>
        <v>AQJ7</v>
      </c>
      <c r="AV47" s="125"/>
      <c r="AW47" s="125"/>
      <c r="AX47" s="125"/>
      <c r="AY47" s="142" t="s">
        <v>20</v>
      </c>
      <c r="AZ47" s="143" t="str">
        <f ca="1">CHOOSE(FIND(MID(VLOOKUP(5+10*AQ37,INDIRECT($BD$2),2,0),1,1),"0123456789ABCD"),"--","--","--","--","--","--","--","1","2","3","4","5","6","7")</f>
        <v>5</v>
      </c>
      <c r="BA47" s="143" t="str">
        <f ca="1">CHOOSE(FIND(MID(VLOOKUP(5+10*AQ37,INDIRECT($BD$2),2,0),2,1),"0123456789ABCD"),"--","--","--","--","--","--","--","1","2","3","4","5","6","7")</f>
        <v>5</v>
      </c>
      <c r="BB47" s="143" t="str">
        <f ca="1">CHOOSE(FIND(MID(VLOOKUP(5+10*AQ37,INDIRECT($BD$2),2,0),3,1),"0123456789ABCD"),"--","--","--","--","--","--","--","1","2","3","4","5","6","7")</f>
        <v>5</v>
      </c>
      <c r="BC47" s="143" t="str">
        <f ca="1">CHOOSE(FIND(MID(VLOOKUP(5+10*AQ37,INDIRECT($BD$2),2,0),4,1),"0123456789ABCD"),"--","--","--","--","--","--","--","1","2","3","4","5","6","7")</f>
        <v>--</v>
      </c>
      <c r="BD47" s="144" t="str">
        <f ca="1">CHOOSE(FIND(MID(VLOOKUP(5+10*AQ37,INDIRECT($BD$2),2,0),5,1),"0123456789ABCD"),"--","--","--","--","--","--","--","1","2","3","4","5","6","7")</f>
        <v>5</v>
      </c>
    </row>
    <row r="48" spans="1:56" ht="8.25" customHeight="1">
      <c r="A48" s="137"/>
      <c r="B48" s="229" t="str">
        <f ca="1">""&amp;MID(VLOOKUP(6+10*A37,INDIRECT($BD$2),2,0),1,1)&amp;CHOOSE(FIND(MID(VLOOKUP(6+10*A37,INDIRECT($BD$2),2,0),2,1),"SHDCN"),"♠","♥","♦","♣","NT")&amp;IF(VLOOKUP(6+10*A37,INDIRECT($BD$2),3,0)="d","*","")&amp;", "&amp;VLOOKUP(6+10*A37,INDIRECT($BD$2),4,0)</f>
        <v>4♦*, S</v>
      </c>
      <c r="C48" s="125"/>
      <c r="D48" s="126" t="s">
        <v>53</v>
      </c>
      <c r="E48" s="127" t="str">
        <f ca="1">""&amp;VLOOKUP(3+10*A37,INDIRECT($BD$2),4,0)</f>
        <v>KJ1042</v>
      </c>
      <c r="F48" s="125"/>
      <c r="G48" s="125"/>
      <c r="H48" s="125"/>
      <c r="I48" s="142" t="s">
        <v>21</v>
      </c>
      <c r="J48" s="143" t="str">
        <f ca="1">CHOOSE(FIND(MID(VLOOKUP(5+10*A37,INDIRECT($BD$2),4,0),1,1),"0123456789ABCD"),"--","--","--","--","--","--","--","1","2","3","4","5","6","7")</f>
        <v>--</v>
      </c>
      <c r="K48" s="143" t="str">
        <f ca="1">CHOOSE(FIND(MID(VLOOKUP(5+10*A37,INDIRECT($BD$2),4,0),2,1),"0123456789ABCD"),"--","--","--","--","--","--","--","1","2","3","4","5","6","7")</f>
        <v>--</v>
      </c>
      <c r="L48" s="143" t="str">
        <f ca="1">CHOOSE(FIND(MID(VLOOKUP(5+10*A37,INDIRECT($BD$2),4,0),3,1),"0123456789ABCD"),"--","--","--","--","--","--","--","1","2","3","4","5","6","7")</f>
        <v>3</v>
      </c>
      <c r="M48" s="143" t="str">
        <f ca="1">CHOOSE(FIND(MID(VLOOKUP(5+10*A37,INDIRECT($BD$2),4,0),4,1),"0123456789ABCD"),"--","--","--","--","--","--","--","1","2","3","4","5","6","7")</f>
        <v>3</v>
      </c>
      <c r="N48" s="144" t="str">
        <f ca="1">CHOOSE(FIND(MID(VLOOKUP(5+10*A37,INDIRECT($BD$2),4,0),5,1),"0123456789ABCD"),"--","--","--","--","--","--","--","1","2","3","4","5","6","7")</f>
        <v>--</v>
      </c>
      <c r="O48" s="137"/>
      <c r="P48" s="229" t="str">
        <f ca="1">""&amp;MID(VLOOKUP(6+10*O37,INDIRECT($BD$2),2,0),1,1)&amp;CHOOSE(FIND(MID(VLOOKUP(6+10*O37,INDIRECT($BD$2),2,0),2,1),"SHDCN"),"♠","♥","♦","♣","NT")&amp;IF(VLOOKUP(6+10*O37,INDIRECT($BD$2),3,0)="d","*","")&amp;", "&amp;VLOOKUP(6+10*O37,INDIRECT($BD$2),4,0)</f>
        <v>4♠*, W</v>
      </c>
      <c r="Q48" s="125"/>
      <c r="R48" s="126" t="s">
        <v>53</v>
      </c>
      <c r="S48" s="127" t="str">
        <f ca="1">""&amp;VLOOKUP(3+10*O37,INDIRECT($BD$2),4,0)</f>
        <v>1072</v>
      </c>
      <c r="T48" s="125"/>
      <c r="U48" s="125"/>
      <c r="V48" s="125"/>
      <c r="W48" s="142" t="s">
        <v>21</v>
      </c>
      <c r="X48" s="143" t="str">
        <f ca="1">CHOOSE(FIND(MID(VLOOKUP(5+10*O37,INDIRECT($BD$2),4,0),1,1),"0123456789ABCD"),"--","--","--","--","--","--","--","1","2","3","4","5","6","7")</f>
        <v>1</v>
      </c>
      <c r="Y48" s="143" t="str">
        <f ca="1">CHOOSE(FIND(MID(VLOOKUP(5+10*O37,INDIRECT($BD$2),4,0),2,1),"0123456789ABCD"),"--","--","--","--","--","--","--","1","2","3","4","5","6","7")</f>
        <v>--</v>
      </c>
      <c r="Z48" s="143" t="str">
        <f ca="1">CHOOSE(FIND(MID(VLOOKUP(5+10*O37,INDIRECT($BD$2),4,0),3,1),"0123456789ABCD"),"--","--","--","--","--","--","--","1","2","3","4","5","6","7")</f>
        <v>4</v>
      </c>
      <c r="AA48" s="143" t="str">
        <f ca="1">CHOOSE(FIND(MID(VLOOKUP(5+10*O37,INDIRECT($BD$2),4,0),4,1),"0123456789ABCD"),"--","--","--","--","--","--","--","1","2","3","4","5","6","7")</f>
        <v>--</v>
      </c>
      <c r="AB48" s="144" t="str">
        <f ca="1">CHOOSE(FIND(MID(VLOOKUP(5+10*O37,INDIRECT($BD$2),4,0),5,1),"0123456789ABCD"),"--","--","--","--","--","--","--","1","2","3","4","5","6","7")</f>
        <v>--</v>
      </c>
      <c r="AC48" s="137"/>
      <c r="AD48" s="229" t="str">
        <f ca="1">""&amp;MID(VLOOKUP(6+10*AC37,INDIRECT($BD$2),2,0),1,1)&amp;CHOOSE(FIND(MID(VLOOKUP(6+10*AC37,INDIRECT($BD$2),2,0),2,1),"SHDCN"),"♠","♥","♦","♣","NT")&amp;IF(VLOOKUP(6+10*AC37,INDIRECT($BD$2),3,0)="d","*","")&amp;", "&amp;VLOOKUP(6+10*AC37,INDIRECT($BD$2),4,0)</f>
        <v>4♠, W</v>
      </c>
      <c r="AE48" s="125"/>
      <c r="AF48" s="126" t="s">
        <v>53</v>
      </c>
      <c r="AG48" s="127" t="str">
        <f ca="1">""&amp;VLOOKUP(3+10*AC37,INDIRECT($BD$2),4,0)</f>
        <v>KQ52</v>
      </c>
      <c r="AH48" s="125"/>
      <c r="AI48" s="125"/>
      <c r="AJ48" s="125"/>
      <c r="AK48" s="142" t="s">
        <v>21</v>
      </c>
      <c r="AL48" s="143" t="str">
        <f ca="1">CHOOSE(FIND(MID(VLOOKUP(5+10*AC37,INDIRECT($BD$2),4,0),1,1),"0123456789ABCD"),"--","--","--","--","--","--","--","1","2","3","4","5","6","7")</f>
        <v>--</v>
      </c>
      <c r="AM48" s="143" t="str">
        <f ca="1">CHOOSE(FIND(MID(VLOOKUP(5+10*AC37,INDIRECT($BD$2),4,0),2,1),"0123456789ABCD"),"--","--","--","--","--","--","--","1","2","3","4","5","6","7")</f>
        <v>--</v>
      </c>
      <c r="AN48" s="143" t="str">
        <f ca="1">CHOOSE(FIND(MID(VLOOKUP(5+10*AC37,INDIRECT($BD$2),4,0),3,1),"0123456789ABCD"),"--","--","--","--","--","--","--","1","2","3","4","5","6","7")</f>
        <v>--</v>
      </c>
      <c r="AO48" s="143" t="str">
        <f ca="1">CHOOSE(FIND(MID(VLOOKUP(5+10*AC37,INDIRECT($BD$2),4,0),4,1),"0123456789ABCD"),"--","--","--","--","--","--","--","1","2","3","4","5","6","7")</f>
        <v>--</v>
      </c>
      <c r="AP48" s="144" t="str">
        <f ca="1">CHOOSE(FIND(MID(VLOOKUP(5+10*AC37,INDIRECT($BD$2),4,0),5,1),"0123456789ABCD"),"--","--","--","--","--","--","--","1","2","3","4","5","6","7")</f>
        <v>--</v>
      </c>
      <c r="AQ48" s="137"/>
      <c r="AR48" s="229" t="str">
        <f ca="1">""&amp;MID(VLOOKUP(6+10*AQ37,INDIRECT($BD$2),2,0),1,1)&amp;CHOOSE(FIND(MID(VLOOKUP(6+10*AQ37,INDIRECT($BD$2),2,0),2,1),"SHDCN"),"♠","♥","♦","♣","NT")&amp;IF(VLOOKUP(6+10*AQ37,INDIRECT($BD$2),3,0)="d","*","")&amp;", "&amp;VLOOKUP(6+10*AQ37,INDIRECT($BD$2),4,0)</f>
        <v>4NT, N</v>
      </c>
      <c r="AS48" s="125"/>
      <c r="AT48" s="126" t="s">
        <v>53</v>
      </c>
      <c r="AU48" s="127" t="str">
        <f ca="1">""&amp;VLOOKUP(3+10*AQ37,INDIRECT($BD$2),4,0)</f>
        <v>K973</v>
      </c>
      <c r="AV48" s="125"/>
      <c r="AW48" s="125"/>
      <c r="AX48" s="125"/>
      <c r="AY48" s="142" t="s">
        <v>21</v>
      </c>
      <c r="AZ48" s="143" t="str">
        <f ca="1">CHOOSE(FIND(MID(VLOOKUP(5+10*AQ37,INDIRECT($BD$2),4,0),1,1),"0123456789ABCD"),"--","--","--","--","--","--","--","1","2","3","4","5","6","7")</f>
        <v>5</v>
      </c>
      <c r="BA48" s="143" t="str">
        <f ca="1">CHOOSE(FIND(MID(VLOOKUP(5+10*AQ37,INDIRECT($BD$2),4,0),2,1),"0123456789ABCD"),"--","--","--","--","--","--","--","1","2","3","4","5","6","7")</f>
        <v>5</v>
      </c>
      <c r="BB48" s="143" t="str">
        <f ca="1">CHOOSE(FIND(MID(VLOOKUP(5+10*AQ37,INDIRECT($BD$2),4,0),3,1),"0123456789ABCD"),"--","--","--","--","--","--","--","1","2","3","4","5","6","7")</f>
        <v>4</v>
      </c>
      <c r="BC48" s="143" t="str">
        <f ca="1">CHOOSE(FIND(MID(VLOOKUP(5+10*AQ37,INDIRECT($BD$2),4,0),4,1),"0123456789ABCD"),"--","--","--","--","--","--","--","1","2","3","4","5","6","7")</f>
        <v>--</v>
      </c>
      <c r="BD48" s="144" t="str">
        <f ca="1">CHOOSE(FIND(MID(VLOOKUP(5+10*AQ37,INDIRECT($BD$2),4,0),5,1),"0123456789ABCD"),"--","--","--","--","--","--","--","1","2","3","4","5","6","7")</f>
        <v>5</v>
      </c>
    </row>
    <row r="49" spans="1:56" ht="8.25" customHeight="1">
      <c r="A49" s="137"/>
      <c r="B49" s="230" t="str">
        <f ca="1">""&amp;IF(VLOOKUP(6+10*A37,INDIRECT($BD$2),5,0)&gt;0,"+"&amp;VLOOKUP(6+10*A37,INDIRECT($BD$2),5,0),VLOOKUP(6+10*A37,INDIRECT($BD$2),5,0))</f>
        <v>-100</v>
      </c>
      <c r="C49" s="125"/>
      <c r="D49" s="126" t="s">
        <v>17</v>
      </c>
      <c r="E49" s="127" t="str">
        <f ca="1">""&amp;VLOOKUP(4+10*A37,INDIRECT($BD$2),4,0)</f>
        <v>A4</v>
      </c>
      <c r="F49" s="125"/>
      <c r="G49" s="125"/>
      <c r="H49" s="125"/>
      <c r="I49" s="142" t="s">
        <v>22</v>
      </c>
      <c r="J49" s="143" t="str">
        <f ca="1">CHOOSE(FIND(MID(VLOOKUP(5+10*A37,INDIRECT($BD$2),3,0),1,1),"0123456789ABCD"),"--","--","--","--","--","--","--","1","2","3","4","5","6","7")</f>
        <v>1</v>
      </c>
      <c r="K49" s="143" t="str">
        <f ca="1">CHOOSE(FIND(MID(VLOOKUP(5+10*A37,INDIRECT($BD$2),3,0),2,1),"0123456789ABCD"),"--","--","--","--","--","--","--","1","2","3","4","5","6","7")</f>
        <v>3</v>
      </c>
      <c r="L49" s="143" t="str">
        <f ca="1">CHOOSE(FIND(MID(VLOOKUP(5+10*A37,INDIRECT($BD$2),3,0),3,1),"0123456789ABCD"),"--","--","--","--","--","--","--","1","2","3","4","5","6","7")</f>
        <v>--</v>
      </c>
      <c r="M49" s="143" t="str">
        <f ca="1">CHOOSE(FIND(MID(VLOOKUP(5+10*A37,INDIRECT($BD$2),3,0),4,1),"0123456789ABCD"),"--","--","--","--","--","--","--","1","2","3","4","5","6","7")</f>
        <v>--</v>
      </c>
      <c r="N49" s="144" t="str">
        <f ca="1">CHOOSE(FIND(MID(VLOOKUP(5+10*A37,INDIRECT($BD$2),3,0),5,1),"0123456789ABCD"),"--","--","--","--","--","--","--","1","2","3","4","5","6","7")</f>
        <v>2</v>
      </c>
      <c r="O49" s="137"/>
      <c r="P49" s="230" t="str">
        <f ca="1">""&amp;IF(VLOOKUP(6+10*O37,INDIRECT($BD$2),5,0)&gt;0,"+"&amp;VLOOKUP(6+10*O37,INDIRECT($BD$2),5,0),VLOOKUP(6+10*O37,INDIRECT($BD$2),5,0))</f>
        <v>+500</v>
      </c>
      <c r="Q49" s="125"/>
      <c r="R49" s="126" t="s">
        <v>17</v>
      </c>
      <c r="S49" s="127" t="str">
        <f ca="1">""&amp;VLOOKUP(4+10*O37,INDIRECT($BD$2),4,0)</f>
        <v>Q953</v>
      </c>
      <c r="T49" s="125"/>
      <c r="U49" s="125"/>
      <c r="V49" s="125"/>
      <c r="W49" s="142" t="s">
        <v>22</v>
      </c>
      <c r="X49" s="143" t="str">
        <f ca="1">CHOOSE(FIND(MID(VLOOKUP(5+10*O37,INDIRECT($BD$2),3,0),1,1),"0123456789ABCD"),"--","--","--","--","--","--","--","1","2","3","4","5","6","7")</f>
        <v>--</v>
      </c>
      <c r="Y49" s="143" t="str">
        <f ca="1">CHOOSE(FIND(MID(VLOOKUP(5+10*O37,INDIRECT($BD$2),3,0),2,1),"0123456789ABCD"),"--","--","--","--","--","--","--","1","2","3","4","5","6","7")</f>
        <v>2</v>
      </c>
      <c r="Z49" s="143" t="str">
        <f ca="1">CHOOSE(FIND(MID(VLOOKUP(5+10*O37,INDIRECT($BD$2),3,0),3,1),"0123456789ABCD"),"--","--","--","--","--","--","--","1","2","3","4","5","6","7")</f>
        <v>--</v>
      </c>
      <c r="AA49" s="143" t="str">
        <f ca="1">CHOOSE(FIND(MID(VLOOKUP(5+10*O37,INDIRECT($BD$2),3,0),4,1),"0123456789ABCD"),"--","--","--","--","--","--","--","1","2","3","4","5","6","7")</f>
        <v>2</v>
      </c>
      <c r="AB49" s="144" t="str">
        <f ca="1">CHOOSE(FIND(MID(VLOOKUP(5+10*O37,INDIRECT($BD$2),3,0),5,1),"0123456789ABCD"),"--","--","--","--","--","--","--","1","2","3","4","5","6","7")</f>
        <v>2</v>
      </c>
      <c r="AC49" s="137"/>
      <c r="AD49" s="230" t="str">
        <f ca="1">""&amp;IF(VLOOKUP(6+10*AC37,INDIRECT($BD$2),5,0)&gt;0,"+"&amp;VLOOKUP(6+10*AC37,INDIRECT($BD$2),5,0),VLOOKUP(6+10*AC37,INDIRECT($BD$2),5,0))</f>
        <v>-420</v>
      </c>
      <c r="AE49" s="125"/>
      <c r="AF49" s="126" t="s">
        <v>17</v>
      </c>
      <c r="AG49" s="127" t="str">
        <f ca="1">""&amp;VLOOKUP(4+10*AC37,INDIRECT($BD$2),4,0)</f>
        <v>987</v>
      </c>
      <c r="AH49" s="125"/>
      <c r="AI49" s="125"/>
      <c r="AJ49" s="125"/>
      <c r="AK49" s="142" t="s">
        <v>22</v>
      </c>
      <c r="AL49" s="143" t="str">
        <f ca="1">CHOOSE(FIND(MID(VLOOKUP(5+10*AC37,INDIRECT($BD$2),3,0),1,1),"0123456789ABCD"),"--","--","--","--","--","--","--","1","2","3","4","5","6","7")</f>
        <v>3</v>
      </c>
      <c r="AM49" s="143" t="str">
        <f ca="1">CHOOSE(FIND(MID(VLOOKUP(5+10*AC37,INDIRECT($BD$2),3,0),2,1),"0123456789ABCD"),"--","--","--","--","--","--","--","1","2","3","4","5","6","7")</f>
        <v>4</v>
      </c>
      <c r="AN49" s="143" t="str">
        <f ca="1">CHOOSE(FIND(MID(VLOOKUP(5+10*AC37,INDIRECT($BD$2),3,0),3,1),"0123456789ABCD"),"--","--","--","--","--","--","--","1","2","3","4","5","6","7")</f>
        <v>3</v>
      </c>
      <c r="AO49" s="143" t="str">
        <f ca="1">CHOOSE(FIND(MID(VLOOKUP(5+10*AC37,INDIRECT($BD$2),3,0),4,1),"0123456789ABCD"),"--","--","--","--","--","--","--","1","2","3","4","5","6","7")</f>
        <v>2</v>
      </c>
      <c r="AP49" s="144" t="str">
        <f ca="1">CHOOSE(FIND(MID(VLOOKUP(5+10*AC37,INDIRECT($BD$2),3,0),5,1),"0123456789ABCD"),"--","--","--","--","--","--","--","1","2","3","4","5","6","7")</f>
        <v>1</v>
      </c>
      <c r="AQ49" s="137"/>
      <c r="AR49" s="230" t="str">
        <f ca="1">""&amp;IF(VLOOKUP(6+10*AQ37,INDIRECT($BD$2),5,0)&gt;0,"+"&amp;VLOOKUP(6+10*AQ37,INDIRECT($BD$2),5,0),VLOOKUP(6+10*AQ37,INDIRECT($BD$2),5,0))</f>
        <v>+660</v>
      </c>
      <c r="AS49" s="125"/>
      <c r="AT49" s="126" t="s">
        <v>17</v>
      </c>
      <c r="AU49" s="127" t="str">
        <f ca="1">""&amp;VLOOKUP(4+10*AQ37,INDIRECT($BD$2),4,0)</f>
        <v>Q</v>
      </c>
      <c r="AV49" s="125"/>
      <c r="AW49" s="125"/>
      <c r="AX49" s="125"/>
      <c r="AY49" s="142" t="s">
        <v>22</v>
      </c>
      <c r="AZ49" s="143" t="str">
        <f ca="1">CHOOSE(FIND(MID(VLOOKUP(5+10*AQ37,INDIRECT($BD$2),3,0),1,1),"0123456789ABCD"),"--","--","--","--","--","--","--","1","2","3","4","5","6","7")</f>
        <v>--</v>
      </c>
      <c r="BA49" s="143" t="str">
        <f ca="1">CHOOSE(FIND(MID(VLOOKUP(5+10*AQ37,INDIRECT($BD$2),3,0),2,1),"0123456789ABCD"),"--","--","--","--","--","--","--","1","2","3","4","5","6","7")</f>
        <v>--</v>
      </c>
      <c r="BB49" s="143" t="str">
        <f ca="1">CHOOSE(FIND(MID(VLOOKUP(5+10*AQ37,INDIRECT($BD$2),3,0),3,1),"0123456789ABCD"),"--","--","--","--","--","--","--","1","2","3","4","5","6","7")</f>
        <v>--</v>
      </c>
      <c r="BC49" s="143" t="str">
        <f ca="1">CHOOSE(FIND(MID(VLOOKUP(5+10*AQ37,INDIRECT($BD$2),3,0),4,1),"0123456789ABCD"),"--","--","--","--","--","--","--","1","2","3","4","5","6","7")</f>
        <v>1</v>
      </c>
      <c r="BD49" s="144" t="str">
        <f ca="1">CHOOSE(FIND(MID(VLOOKUP(5+10*AQ37,INDIRECT($BD$2),3,0),5,1),"0123456789ABCD"),"--","--","--","--","--","--","--","1","2","3","4","5","6","7")</f>
        <v>--</v>
      </c>
    </row>
    <row r="50" spans="1:56" ht="8.25" customHeight="1">
      <c r="A50" s="145"/>
      <c r="B50" s="146"/>
      <c r="C50" s="146"/>
      <c r="D50" s="146"/>
      <c r="E50" s="146"/>
      <c r="F50" s="146"/>
      <c r="G50" s="146"/>
      <c r="H50" s="147"/>
      <c r="I50" s="148" t="s">
        <v>23</v>
      </c>
      <c r="J50" s="149" t="str">
        <f ca="1">CHOOSE(FIND(MID(VLOOKUP(5+10*A37,INDIRECT($BD$2),5,0),1,1),"0123456789ABCD"),"--","--","--","--","--","--","--","1","2","3","4","5","6","7")</f>
        <v>1</v>
      </c>
      <c r="K50" s="149" t="str">
        <f ca="1">CHOOSE(FIND(MID(VLOOKUP(5+10*A37,INDIRECT($BD$2),5,0),2,1),"0123456789ABCD"),"--","--","--","--","--","--","--","1","2","3","4","5","6","7")</f>
        <v>3</v>
      </c>
      <c r="L50" s="149" t="str">
        <f ca="1">CHOOSE(FIND(MID(VLOOKUP(5+10*A37,INDIRECT($BD$2),5,0),3,1),"0123456789ABCD"),"--","--","--","--","--","--","--","1","2","3","4","5","6","7")</f>
        <v>--</v>
      </c>
      <c r="M50" s="149" t="str">
        <f ca="1">CHOOSE(FIND(MID(VLOOKUP(5+10*A37,INDIRECT($BD$2),5,0),4,1),"0123456789ABCD"),"--","--","--","--","--","--","--","1","2","3","4","5","6","7")</f>
        <v>--</v>
      </c>
      <c r="N50" s="150" t="str">
        <f ca="1">CHOOSE(FIND(MID(VLOOKUP(5+10*A37,INDIRECT($BD$2),5,0),5,1),"0123456789ABCD"),"--","--","--","--","--","--","--","1","2","3","4","5","6","7")</f>
        <v>2</v>
      </c>
      <c r="O50" s="145"/>
      <c r="P50" s="146"/>
      <c r="Q50" s="146"/>
      <c r="R50" s="146"/>
      <c r="S50" s="146"/>
      <c r="T50" s="146"/>
      <c r="U50" s="146"/>
      <c r="V50" s="147"/>
      <c r="W50" s="148" t="s">
        <v>23</v>
      </c>
      <c r="X50" s="149" t="str">
        <f ca="1">CHOOSE(FIND(MID(VLOOKUP(5+10*O37,INDIRECT($BD$2),5,0),1,1),"0123456789ABCD"),"--","--","--","--","--","--","--","1","2","3","4","5","6","7")</f>
        <v>--</v>
      </c>
      <c r="Y50" s="149" t="str">
        <f ca="1">CHOOSE(FIND(MID(VLOOKUP(5+10*O37,INDIRECT($BD$2),5,0),2,1),"0123456789ABCD"),"--","--","--","--","--","--","--","1","2","3","4","5","6","7")</f>
        <v>2</v>
      </c>
      <c r="Z50" s="149" t="str">
        <f ca="1">CHOOSE(FIND(MID(VLOOKUP(5+10*O37,INDIRECT($BD$2),5,0),3,1),"0123456789ABCD"),"--","--","--","--","--","--","--","1","2","3","4","5","6","7")</f>
        <v>--</v>
      </c>
      <c r="AA50" s="149" t="str">
        <f ca="1">CHOOSE(FIND(MID(VLOOKUP(5+10*O37,INDIRECT($BD$2),5,0),4,1),"0123456789ABCD"),"--","--","--","--","--","--","--","1","2","3","4","5","6","7")</f>
        <v>2</v>
      </c>
      <c r="AB50" s="150" t="str">
        <f ca="1">CHOOSE(FIND(MID(VLOOKUP(5+10*O37,INDIRECT($BD$2),5,0),5,1),"0123456789ABCD"),"--","--","--","--","--","--","--","1","2","3","4","5","6","7")</f>
        <v>2</v>
      </c>
      <c r="AC50" s="145"/>
      <c r="AD50" s="146"/>
      <c r="AE50" s="146"/>
      <c r="AF50" s="146"/>
      <c r="AG50" s="146"/>
      <c r="AH50" s="146"/>
      <c r="AI50" s="146"/>
      <c r="AJ50" s="147"/>
      <c r="AK50" s="148" t="s">
        <v>23</v>
      </c>
      <c r="AL50" s="149" t="str">
        <f ca="1">CHOOSE(FIND(MID(VLOOKUP(5+10*AC37,INDIRECT($BD$2),5,0),1,1),"0123456789ABCD"),"--","--","--","--","--","--","--","1","2","3","4","5","6","7")</f>
        <v>3</v>
      </c>
      <c r="AM50" s="149" t="str">
        <f ca="1">CHOOSE(FIND(MID(VLOOKUP(5+10*AC37,INDIRECT($BD$2),5,0),2,1),"0123456789ABCD"),"--","--","--","--","--","--","--","1","2","3","4","5","6","7")</f>
        <v>4</v>
      </c>
      <c r="AN50" s="149" t="str">
        <f ca="1">CHOOSE(FIND(MID(VLOOKUP(5+10*AC37,INDIRECT($BD$2),5,0),3,1),"0123456789ABCD"),"--","--","--","--","--","--","--","1","2","3","4","5","6","7")</f>
        <v>3</v>
      </c>
      <c r="AO50" s="149" t="str">
        <f ca="1">CHOOSE(FIND(MID(VLOOKUP(5+10*AC37,INDIRECT($BD$2),5,0),4,1),"0123456789ABCD"),"--","--","--","--","--","--","--","1","2","3","4","5","6","7")</f>
        <v>2</v>
      </c>
      <c r="AP50" s="150" t="str">
        <f ca="1">CHOOSE(FIND(MID(VLOOKUP(5+10*AC37,INDIRECT($BD$2),5,0),5,1),"0123456789ABCD"),"--","--","--","--","--","--","--","1","2","3","4","5","6","7")</f>
        <v>1</v>
      </c>
      <c r="AQ50" s="145"/>
      <c r="AR50" s="146"/>
      <c r="AS50" s="146"/>
      <c r="AT50" s="146"/>
      <c r="AU50" s="146"/>
      <c r="AV50" s="146"/>
      <c r="AW50" s="146"/>
      <c r="AX50" s="147"/>
      <c r="AY50" s="148" t="s">
        <v>23</v>
      </c>
      <c r="AZ50" s="149" t="str">
        <f ca="1">CHOOSE(FIND(MID(VLOOKUP(5+10*AQ37,INDIRECT($BD$2),5,0),1,1),"0123456789ABCD"),"--","--","--","--","--","--","--","1","2","3","4","5","6","7")</f>
        <v>--</v>
      </c>
      <c r="BA50" s="149" t="str">
        <f ca="1">CHOOSE(FIND(MID(VLOOKUP(5+10*AQ37,INDIRECT($BD$2),5,0),2,1),"0123456789ABCD"),"--","--","--","--","--","--","--","1","2","3","4","5","6","7")</f>
        <v>--</v>
      </c>
      <c r="BB50" s="149" t="str">
        <f ca="1">CHOOSE(FIND(MID(VLOOKUP(5+10*AQ37,INDIRECT($BD$2),5,0),3,1),"0123456789ABCD"),"--","--","--","--","--","--","--","1","2","3","4","5","6","7")</f>
        <v>--</v>
      </c>
      <c r="BC50" s="149" t="str">
        <f ca="1">CHOOSE(FIND(MID(VLOOKUP(5+10*AQ37,INDIRECT($BD$2),5,0),4,1),"0123456789ABCD"),"--","--","--","--","--","--","--","1","2","3","4","5","6","7")</f>
        <v>1</v>
      </c>
      <c r="BD50" s="150" t="str">
        <f ca="1">CHOOSE(FIND(MID(VLOOKUP(5+10*AQ37,INDIRECT($BD$2),5,0),5,1),"0123456789ABCD"),"--","--","--","--","--","--","--","1","2","3","4","5","6","7")</f>
        <v>--</v>
      </c>
    </row>
    <row r="51" spans="1:56" ht="8.25" customHeight="1">
      <c r="A51" s="116" t="s">
        <v>64</v>
      </c>
      <c r="B51" s="117"/>
      <c r="C51" s="118"/>
      <c r="D51" s="119"/>
      <c r="E51" s="119"/>
      <c r="F51" s="119"/>
      <c r="G51" s="119"/>
      <c r="H51" s="118"/>
      <c r="I51" s="118"/>
      <c r="J51" s="118"/>
      <c r="K51" s="118"/>
      <c r="L51" s="120"/>
      <c r="M51" s="121" t="str">
        <f>MID("WNES",1+MOD(B52,4),1)</f>
        <v>N</v>
      </c>
      <c r="N51" s="122"/>
      <c r="O51" s="116" t="s">
        <v>64</v>
      </c>
      <c r="P51" s="117"/>
      <c r="Q51" s="118"/>
      <c r="R51" s="119"/>
      <c r="S51" s="119"/>
      <c r="T51" s="119"/>
      <c r="U51" s="119"/>
      <c r="V51" s="118"/>
      <c r="W51" s="118"/>
      <c r="X51" s="118"/>
      <c r="Y51" s="118"/>
      <c r="Z51" s="120"/>
      <c r="AA51" s="121" t="str">
        <f>MID("WNES",1+MOD(P52,4),1)</f>
        <v>E</v>
      </c>
      <c r="AB51" s="122"/>
      <c r="AC51" s="116" t="s">
        <v>64</v>
      </c>
      <c r="AD51" s="117"/>
      <c r="AE51" s="118"/>
      <c r="AF51" s="119"/>
      <c r="AG51" s="119"/>
      <c r="AH51" s="119"/>
      <c r="AI51" s="119"/>
      <c r="AJ51" s="118"/>
      <c r="AK51" s="118"/>
      <c r="AL51" s="118"/>
      <c r="AM51" s="118"/>
      <c r="AN51" s="120"/>
      <c r="AO51" s="121" t="str">
        <f>MID("WNES",1+MOD(AD52,4),1)</f>
        <v>S</v>
      </c>
      <c r="AP51" s="122"/>
      <c r="AQ51" s="116" t="s">
        <v>64</v>
      </c>
      <c r="AR51" s="117"/>
      <c r="AS51" s="118"/>
      <c r="AT51" s="119"/>
      <c r="AU51" s="119"/>
      <c r="AV51" s="119"/>
      <c r="AW51" s="119"/>
      <c r="AX51" s="118"/>
      <c r="AY51" s="118"/>
      <c r="AZ51" s="118"/>
      <c r="BA51" s="118"/>
      <c r="BB51" s="120"/>
      <c r="BC51" s="121" t="str">
        <f>MID("WNES",1+MOD(AR52,4),1)</f>
        <v>W</v>
      </c>
      <c r="BD51" s="122"/>
    </row>
    <row r="52" spans="1:56" ht="8.25" customHeight="1">
      <c r="A52" s="123"/>
      <c r="B52" s="227" t="str">
        <f>""&amp;MOD(A53-1,32)+1</f>
        <v>13</v>
      </c>
      <c r="C52" s="125"/>
      <c r="D52" s="126" t="s">
        <v>52</v>
      </c>
      <c r="E52" s="127" t="str">
        <f ca="1">""&amp;VLOOKUP(1+10*A53,INDIRECT($BD$2),2,0)</f>
        <v>10</v>
      </c>
      <c r="F52" s="125"/>
      <c r="G52" s="125"/>
      <c r="H52" s="125"/>
      <c r="I52" s="125"/>
      <c r="J52" s="125"/>
      <c r="K52" s="125"/>
      <c r="L52" s="128"/>
      <c r="M52" s="129" t="str">
        <f>MID(" EW  NS NoneBoth",1+4*INT(MOD(11*B52,16)/4),4)</f>
        <v>Both</v>
      </c>
      <c r="N52" s="124"/>
      <c r="O52" s="123"/>
      <c r="P52" s="227" t="str">
        <f>""&amp;MOD(O53-1,32)+1</f>
        <v>14</v>
      </c>
      <c r="Q52" s="125"/>
      <c r="R52" s="126" t="s">
        <v>52</v>
      </c>
      <c r="S52" s="127" t="str">
        <f ca="1">""&amp;VLOOKUP(1+10*O53,INDIRECT($BD$2),2,0)</f>
        <v>97543</v>
      </c>
      <c r="T52" s="125"/>
      <c r="U52" s="125"/>
      <c r="V52" s="125"/>
      <c r="W52" s="125"/>
      <c r="X52" s="125"/>
      <c r="Y52" s="125"/>
      <c r="Z52" s="128"/>
      <c r="AA52" s="129" t="str">
        <f>MID(" EW  NS NoneBoth",1+4*INT(MOD(11*P52,16)/4),4)</f>
        <v>None</v>
      </c>
      <c r="AB52" s="124"/>
      <c r="AC52" s="123"/>
      <c r="AD52" s="227" t="str">
        <f>""&amp;MOD(AC53-1,32)+1</f>
        <v>15</v>
      </c>
      <c r="AE52" s="125"/>
      <c r="AF52" s="126" t="s">
        <v>52</v>
      </c>
      <c r="AG52" s="127" t="str">
        <f ca="1">""&amp;VLOOKUP(1+10*AC53,INDIRECT($BD$2),2,0)</f>
        <v>A6</v>
      </c>
      <c r="AH52" s="125"/>
      <c r="AI52" s="125"/>
      <c r="AJ52" s="125"/>
      <c r="AK52" s="125"/>
      <c r="AL52" s="125"/>
      <c r="AM52" s="125"/>
      <c r="AN52" s="128"/>
      <c r="AO52" s="129" t="str">
        <f>MID(" EW  NS NoneBoth",1+4*INT(MOD(11*AD52,16)/4),4)</f>
        <v> NS </v>
      </c>
      <c r="AP52" s="124"/>
      <c r="AQ52" s="123"/>
      <c r="AR52" s="227" t="str">
        <f>""&amp;MOD(AQ53-1,32)+1</f>
        <v>16</v>
      </c>
      <c r="AS52" s="125"/>
      <c r="AT52" s="126" t="s">
        <v>52</v>
      </c>
      <c r="AU52" s="127" t="str">
        <f ca="1">""&amp;VLOOKUP(1+10*AQ53,INDIRECT($BD$2),2,0)</f>
        <v>KQ109</v>
      </c>
      <c r="AV52" s="125"/>
      <c r="AW52" s="125"/>
      <c r="AX52" s="125"/>
      <c r="AY52" s="125"/>
      <c r="AZ52" s="125"/>
      <c r="BA52" s="125"/>
      <c r="BB52" s="128"/>
      <c r="BC52" s="129" t="str">
        <f>MID(" EW  NS NoneBoth",1+4*INT(MOD(11*AR52,16)/4),4)</f>
        <v> EW </v>
      </c>
      <c r="BD52" s="124"/>
    </row>
    <row r="53" spans="1:56" ht="8.25" customHeight="1">
      <c r="A53" s="130">
        <f>1+AQ37</f>
        <v>13</v>
      </c>
      <c r="B53" s="119"/>
      <c r="C53" s="131"/>
      <c r="D53" s="126" t="s">
        <v>15</v>
      </c>
      <c r="E53" s="127" t="str">
        <f ca="1">""&amp;VLOOKUP(2+10*A53,INDIRECT($BD$2),2,0)</f>
        <v>10653</v>
      </c>
      <c r="F53" s="125"/>
      <c r="G53" s="125"/>
      <c r="H53" s="125"/>
      <c r="I53" s="125"/>
      <c r="J53" s="125"/>
      <c r="K53" s="125"/>
      <c r="L53" s="125"/>
      <c r="M53" s="125"/>
      <c r="N53" s="132"/>
      <c r="O53" s="130">
        <f>1+A53</f>
        <v>14</v>
      </c>
      <c r="P53" s="119"/>
      <c r="Q53" s="131"/>
      <c r="R53" s="126" t="s">
        <v>15</v>
      </c>
      <c r="S53" s="127" t="str">
        <f ca="1">""&amp;VLOOKUP(2+10*O53,INDIRECT($BD$2),2,0)</f>
        <v>7</v>
      </c>
      <c r="T53" s="125"/>
      <c r="U53" s="125"/>
      <c r="V53" s="125"/>
      <c r="W53" s="125"/>
      <c r="X53" s="125"/>
      <c r="Y53" s="125"/>
      <c r="Z53" s="125"/>
      <c r="AA53" s="125"/>
      <c r="AB53" s="132"/>
      <c r="AC53" s="130">
        <f>1+O53</f>
        <v>15</v>
      </c>
      <c r="AD53" s="119"/>
      <c r="AE53" s="131"/>
      <c r="AF53" s="126" t="s">
        <v>15</v>
      </c>
      <c r="AG53" s="127" t="str">
        <f ca="1">""&amp;VLOOKUP(2+10*AC53,INDIRECT($BD$2),2,0)</f>
        <v>A1072</v>
      </c>
      <c r="AH53" s="125"/>
      <c r="AI53" s="125"/>
      <c r="AJ53" s="125"/>
      <c r="AK53" s="125"/>
      <c r="AL53" s="125"/>
      <c r="AM53" s="125"/>
      <c r="AN53" s="125"/>
      <c r="AO53" s="125"/>
      <c r="AP53" s="132"/>
      <c r="AQ53" s="130">
        <f>1+AC53</f>
        <v>16</v>
      </c>
      <c r="AR53" s="119"/>
      <c r="AS53" s="131"/>
      <c r="AT53" s="126" t="s">
        <v>15</v>
      </c>
      <c r="AU53" s="127" t="str">
        <f ca="1">""&amp;VLOOKUP(2+10*AQ53,INDIRECT($BD$2),2,0)</f>
        <v>5</v>
      </c>
      <c r="AV53" s="125"/>
      <c r="AW53" s="125"/>
      <c r="AX53" s="125"/>
      <c r="AY53" s="125"/>
      <c r="AZ53" s="125"/>
      <c r="BA53" s="125"/>
      <c r="BB53" s="125"/>
      <c r="BC53" s="125"/>
      <c r="BD53" s="132"/>
    </row>
    <row r="54" spans="1:56" ht="8.25" customHeight="1">
      <c r="A54" s="133"/>
      <c r="B54" s="127"/>
      <c r="C54" s="127"/>
      <c r="D54" s="126" t="s">
        <v>53</v>
      </c>
      <c r="E54" s="127" t="str">
        <f ca="1">""&amp;VLOOKUP(3+10*A53,INDIRECT($BD$2),2,0)</f>
        <v>A1063</v>
      </c>
      <c r="F54" s="125"/>
      <c r="G54" s="125"/>
      <c r="H54" s="125"/>
      <c r="I54" s="125"/>
      <c r="J54" s="125"/>
      <c r="K54" s="125"/>
      <c r="L54" s="125"/>
      <c r="M54" s="125"/>
      <c r="N54" s="132"/>
      <c r="O54" s="133"/>
      <c r="P54" s="127"/>
      <c r="Q54" s="127"/>
      <c r="R54" s="126" t="s">
        <v>53</v>
      </c>
      <c r="S54" s="127" t="str">
        <f ca="1">""&amp;VLOOKUP(3+10*O53,INDIRECT($BD$2),2,0)</f>
        <v>AKJ9853</v>
      </c>
      <c r="T54" s="125"/>
      <c r="U54" s="125"/>
      <c r="V54" s="125"/>
      <c r="W54" s="125"/>
      <c r="X54" s="125"/>
      <c r="Y54" s="125"/>
      <c r="Z54" s="125"/>
      <c r="AA54" s="125"/>
      <c r="AB54" s="132"/>
      <c r="AC54" s="133"/>
      <c r="AD54" s="127"/>
      <c r="AE54" s="127"/>
      <c r="AF54" s="126" t="s">
        <v>53</v>
      </c>
      <c r="AG54" s="127" t="str">
        <f ca="1">""&amp;VLOOKUP(3+10*AC53,INDIRECT($BD$2),2,0)</f>
        <v>6</v>
      </c>
      <c r="AH54" s="125"/>
      <c r="AI54" s="125"/>
      <c r="AJ54" s="125"/>
      <c r="AK54" s="125"/>
      <c r="AL54" s="125"/>
      <c r="AM54" s="125"/>
      <c r="AN54" s="125"/>
      <c r="AO54" s="125"/>
      <c r="AP54" s="132"/>
      <c r="AQ54" s="133"/>
      <c r="AR54" s="127"/>
      <c r="AS54" s="127"/>
      <c r="AT54" s="126" t="s">
        <v>53</v>
      </c>
      <c r="AU54" s="127" t="str">
        <f ca="1">""&amp;VLOOKUP(3+10*AQ53,INDIRECT($BD$2),2,0)</f>
        <v>AKJ75</v>
      </c>
      <c r="AV54" s="125"/>
      <c r="AW54" s="125"/>
      <c r="AX54" s="125"/>
      <c r="AY54" s="125"/>
      <c r="AZ54" s="125"/>
      <c r="BA54" s="125"/>
      <c r="BB54" s="125"/>
      <c r="BC54" s="125"/>
      <c r="BD54" s="132"/>
    </row>
    <row r="55" spans="1:56" ht="8.25" customHeight="1">
      <c r="A55" s="133"/>
      <c r="B55" s="127"/>
      <c r="C55" s="127"/>
      <c r="D55" s="126" t="s">
        <v>17</v>
      </c>
      <c r="E55" s="127" t="str">
        <f ca="1">""&amp;VLOOKUP(4+10*A53,INDIRECT($BD$2),2,0)</f>
        <v>J1092</v>
      </c>
      <c r="F55" s="125"/>
      <c r="G55" s="125"/>
      <c r="H55" s="125"/>
      <c r="I55" s="125"/>
      <c r="J55" s="125"/>
      <c r="K55" s="125"/>
      <c r="L55" s="125"/>
      <c r="M55" s="125"/>
      <c r="N55" s="132"/>
      <c r="O55" s="133"/>
      <c r="P55" s="127"/>
      <c r="Q55" s="127"/>
      <c r="R55" s="126" t="s">
        <v>17</v>
      </c>
      <c r="S55" s="127" t="str">
        <f ca="1">""&amp;VLOOKUP(4+10*O53,INDIRECT($BD$2),2,0)</f>
        <v>--</v>
      </c>
      <c r="T55" s="125"/>
      <c r="U55" s="125"/>
      <c r="V55" s="125"/>
      <c r="W55" s="125"/>
      <c r="X55" s="125"/>
      <c r="Y55" s="125"/>
      <c r="Z55" s="125"/>
      <c r="AA55" s="125"/>
      <c r="AB55" s="132"/>
      <c r="AC55" s="133"/>
      <c r="AD55" s="127"/>
      <c r="AE55" s="127"/>
      <c r="AF55" s="126" t="s">
        <v>17</v>
      </c>
      <c r="AG55" s="127" t="str">
        <f ca="1">""&amp;VLOOKUP(4+10*AC53,INDIRECT($BD$2),2,0)</f>
        <v>A108632</v>
      </c>
      <c r="AH55" s="125"/>
      <c r="AI55" s="125"/>
      <c r="AJ55" s="125"/>
      <c r="AK55" s="125"/>
      <c r="AL55" s="125"/>
      <c r="AM55" s="125"/>
      <c r="AN55" s="125"/>
      <c r="AO55" s="125"/>
      <c r="AP55" s="132"/>
      <c r="AQ55" s="133"/>
      <c r="AR55" s="127"/>
      <c r="AS55" s="127"/>
      <c r="AT55" s="126" t="s">
        <v>17</v>
      </c>
      <c r="AU55" s="127" t="str">
        <f ca="1">""&amp;VLOOKUP(4+10*AQ53,INDIRECT($BD$2),2,0)</f>
        <v>742</v>
      </c>
      <c r="AV55" s="125"/>
      <c r="AW55" s="125"/>
      <c r="AX55" s="125"/>
      <c r="AY55" s="125"/>
      <c r="AZ55" s="125"/>
      <c r="BA55" s="125"/>
      <c r="BB55" s="125"/>
      <c r="BC55" s="125"/>
      <c r="BD55" s="132"/>
    </row>
    <row r="56" spans="1:56" ht="8.25" customHeight="1">
      <c r="A56" s="134"/>
      <c r="B56" s="127"/>
      <c r="C56" s="127"/>
      <c r="D56" s="127"/>
      <c r="E56" s="127"/>
      <c r="F56" s="127"/>
      <c r="G56" s="127"/>
      <c r="H56" s="125"/>
      <c r="I56" s="125"/>
      <c r="J56" s="125"/>
      <c r="K56" s="125"/>
      <c r="L56" s="125"/>
      <c r="M56" s="125"/>
      <c r="N56" s="132"/>
      <c r="O56" s="134"/>
      <c r="P56" s="127"/>
      <c r="Q56" s="127"/>
      <c r="R56" s="127"/>
      <c r="S56" s="127"/>
      <c r="T56" s="127"/>
      <c r="U56" s="127"/>
      <c r="V56" s="125"/>
      <c r="W56" s="125"/>
      <c r="X56" s="125"/>
      <c r="Y56" s="125"/>
      <c r="Z56" s="125"/>
      <c r="AA56" s="125"/>
      <c r="AB56" s="132"/>
      <c r="AC56" s="134"/>
      <c r="AD56" s="127"/>
      <c r="AE56" s="127"/>
      <c r="AF56" s="127"/>
      <c r="AG56" s="127"/>
      <c r="AH56" s="127"/>
      <c r="AI56" s="127"/>
      <c r="AJ56" s="125"/>
      <c r="AK56" s="125"/>
      <c r="AL56" s="125"/>
      <c r="AM56" s="125"/>
      <c r="AN56" s="125"/>
      <c r="AO56" s="125"/>
      <c r="AP56" s="132"/>
      <c r="AQ56" s="134"/>
      <c r="AR56" s="127"/>
      <c r="AS56" s="127"/>
      <c r="AT56" s="127"/>
      <c r="AU56" s="127"/>
      <c r="AV56" s="127"/>
      <c r="AW56" s="127"/>
      <c r="AX56" s="125"/>
      <c r="AY56" s="125"/>
      <c r="AZ56" s="125"/>
      <c r="BA56" s="125"/>
      <c r="BB56" s="125"/>
      <c r="BC56" s="125"/>
      <c r="BD56" s="132"/>
    </row>
    <row r="57" spans="1:56" ht="8.25" customHeight="1">
      <c r="A57" s="135" t="s">
        <v>52</v>
      </c>
      <c r="B57" s="127" t="str">
        <f ca="1">""&amp;VLOOKUP(1+10*A53,INDIRECT($BD$2),5,0)</f>
        <v>Q43</v>
      </c>
      <c r="C57" s="125"/>
      <c r="D57" s="125"/>
      <c r="E57" s="125"/>
      <c r="F57" s="125"/>
      <c r="H57" s="126" t="s">
        <v>52</v>
      </c>
      <c r="I57" s="127" t="str">
        <f ca="1">""&amp;VLOOKUP(1+10*A53,INDIRECT($BD$2),3,0)</f>
        <v>A9652</v>
      </c>
      <c r="K57" s="125"/>
      <c r="L57" s="127"/>
      <c r="M57" s="127"/>
      <c r="N57" s="136"/>
      <c r="O57" s="135" t="s">
        <v>52</v>
      </c>
      <c r="P57" s="127" t="str">
        <f ca="1">""&amp;VLOOKUP(1+10*O53,INDIRECT($BD$2),5,0)</f>
        <v>A</v>
      </c>
      <c r="Q57" s="125"/>
      <c r="R57" s="125"/>
      <c r="S57" s="125"/>
      <c r="T57" s="125"/>
      <c r="V57" s="126" t="s">
        <v>52</v>
      </c>
      <c r="W57" s="127" t="str">
        <f ca="1">""&amp;VLOOKUP(1+10*O53,INDIRECT($BD$2),3,0)</f>
        <v>J</v>
      </c>
      <c r="Y57" s="125"/>
      <c r="Z57" s="127"/>
      <c r="AA57" s="127"/>
      <c r="AB57" s="136"/>
      <c r="AC57" s="135" t="s">
        <v>52</v>
      </c>
      <c r="AD57" s="127" t="str">
        <f ca="1">""&amp;VLOOKUP(1+10*AC53,INDIRECT($BD$2),5,0)</f>
        <v>8</v>
      </c>
      <c r="AE57" s="125"/>
      <c r="AF57" s="125"/>
      <c r="AG57" s="125"/>
      <c r="AH57" s="125"/>
      <c r="AJ57" s="126" t="s">
        <v>52</v>
      </c>
      <c r="AK57" s="127" t="str">
        <f ca="1">""&amp;VLOOKUP(1+10*AC53,INDIRECT($BD$2),3,0)</f>
        <v>J5</v>
      </c>
      <c r="AM57" s="125"/>
      <c r="AN57" s="127"/>
      <c r="AO57" s="127"/>
      <c r="AP57" s="136"/>
      <c r="AQ57" s="135" t="s">
        <v>52</v>
      </c>
      <c r="AR57" s="127" t="str">
        <f ca="1">""&amp;VLOOKUP(1+10*AQ53,INDIRECT($BD$2),5,0)</f>
        <v>J5</v>
      </c>
      <c r="AS57" s="125"/>
      <c r="AT57" s="125"/>
      <c r="AU57" s="125"/>
      <c r="AV57" s="125"/>
      <c r="AX57" s="126" t="s">
        <v>52</v>
      </c>
      <c r="AY57" s="127" t="str">
        <f ca="1">""&amp;VLOOKUP(1+10*AQ53,INDIRECT($BD$2),3,0)</f>
        <v>A86</v>
      </c>
      <c r="BA57" s="125"/>
      <c r="BB57" s="127"/>
      <c r="BC57" s="127"/>
      <c r="BD57" s="136"/>
    </row>
    <row r="58" spans="1:56" ht="8.25" customHeight="1">
      <c r="A58" s="135" t="s">
        <v>15</v>
      </c>
      <c r="B58" s="127" t="str">
        <f ca="1">""&amp;VLOOKUP(2+10*A53,INDIRECT($BD$2),5,0)</f>
        <v>A92</v>
      </c>
      <c r="C58" s="125"/>
      <c r="D58" s="125"/>
      <c r="E58" s="125"/>
      <c r="F58" s="125"/>
      <c r="H58" s="126" t="s">
        <v>15</v>
      </c>
      <c r="I58" s="127" t="str">
        <f ca="1">""&amp;VLOOKUP(2+10*A53,INDIRECT($BD$2),3,0)</f>
        <v>KQJ4</v>
      </c>
      <c r="K58" s="125"/>
      <c r="L58" s="127"/>
      <c r="M58" s="127"/>
      <c r="N58" s="136"/>
      <c r="O58" s="135" t="s">
        <v>15</v>
      </c>
      <c r="P58" s="127" t="str">
        <f ca="1">""&amp;VLOOKUP(2+10*O53,INDIRECT($BD$2),5,0)</f>
        <v>953</v>
      </c>
      <c r="Q58" s="125"/>
      <c r="R58" s="125"/>
      <c r="S58" s="125"/>
      <c r="T58" s="125"/>
      <c r="V58" s="126" t="s">
        <v>15</v>
      </c>
      <c r="W58" s="127" t="str">
        <f ca="1">""&amp;VLOOKUP(2+10*O53,INDIRECT($BD$2),3,0)</f>
        <v>AKQJ10</v>
      </c>
      <c r="Y58" s="125"/>
      <c r="Z58" s="127"/>
      <c r="AA58" s="127"/>
      <c r="AB58" s="136"/>
      <c r="AC58" s="135" t="s">
        <v>15</v>
      </c>
      <c r="AD58" s="127" t="str">
        <f ca="1">""&amp;VLOOKUP(2+10*AC53,INDIRECT($BD$2),5,0)</f>
        <v>K93</v>
      </c>
      <c r="AE58" s="125"/>
      <c r="AF58" s="125"/>
      <c r="AG58" s="125"/>
      <c r="AH58" s="125"/>
      <c r="AJ58" s="126" t="s">
        <v>15</v>
      </c>
      <c r="AK58" s="127" t="str">
        <f ca="1">""&amp;VLOOKUP(2+10*AC53,INDIRECT($BD$2),3,0)</f>
        <v>QJ8654</v>
      </c>
      <c r="AM58" s="125"/>
      <c r="AN58" s="127"/>
      <c r="AO58" s="127"/>
      <c r="AP58" s="136"/>
      <c r="AQ58" s="135" t="s">
        <v>15</v>
      </c>
      <c r="AR58" s="127" t="str">
        <f ca="1">""&amp;VLOOKUP(2+10*AQ53,INDIRECT($BD$2),5,0)</f>
        <v>A10964</v>
      </c>
      <c r="AS58" s="125"/>
      <c r="AT58" s="125"/>
      <c r="AU58" s="125"/>
      <c r="AV58" s="125"/>
      <c r="AX58" s="126" t="s">
        <v>15</v>
      </c>
      <c r="AY58" s="127" t="str">
        <f ca="1">""&amp;VLOOKUP(2+10*AQ53,INDIRECT($BD$2),3,0)</f>
        <v>Q82</v>
      </c>
      <c r="BA58" s="125"/>
      <c r="BB58" s="127"/>
      <c r="BC58" s="127"/>
      <c r="BD58" s="136"/>
    </row>
    <row r="59" spans="1:56" ht="8.25" customHeight="1">
      <c r="A59" s="135" t="s">
        <v>53</v>
      </c>
      <c r="B59" s="127" t="str">
        <f ca="1">""&amp;VLOOKUP(3+10*A53,INDIRECT($BD$2),5,0)</f>
        <v>K42</v>
      </c>
      <c r="C59" s="125"/>
      <c r="D59" s="125"/>
      <c r="E59" s="125"/>
      <c r="F59" s="125"/>
      <c r="H59" s="126" t="s">
        <v>53</v>
      </c>
      <c r="I59" s="127" t="str">
        <f ca="1">""&amp;VLOOKUP(3+10*A53,INDIRECT($BD$2),3,0)</f>
        <v>985</v>
      </c>
      <c r="K59" s="125"/>
      <c r="L59" s="127"/>
      <c r="M59" s="127"/>
      <c r="N59" s="136"/>
      <c r="O59" s="135" t="s">
        <v>53</v>
      </c>
      <c r="P59" s="127" t="str">
        <f ca="1">""&amp;VLOOKUP(3+10*O53,INDIRECT($BD$2),5,0)</f>
        <v>Q10764</v>
      </c>
      <c r="Q59" s="125"/>
      <c r="R59" s="125"/>
      <c r="S59" s="125"/>
      <c r="T59" s="125"/>
      <c r="V59" s="126" t="s">
        <v>53</v>
      </c>
      <c r="W59" s="127" t="str">
        <f ca="1">""&amp;VLOOKUP(3+10*O53,INDIRECT($BD$2),3,0)</f>
        <v>2</v>
      </c>
      <c r="Y59" s="125"/>
      <c r="Z59" s="127"/>
      <c r="AA59" s="127"/>
      <c r="AB59" s="136"/>
      <c r="AC59" s="135" t="s">
        <v>53</v>
      </c>
      <c r="AD59" s="127" t="str">
        <f ca="1">""&amp;VLOOKUP(3+10*AC53,INDIRECT($BD$2),5,0)</f>
        <v>KQJ1032</v>
      </c>
      <c r="AE59" s="125"/>
      <c r="AF59" s="125"/>
      <c r="AG59" s="125"/>
      <c r="AH59" s="125"/>
      <c r="AJ59" s="126" t="s">
        <v>53</v>
      </c>
      <c r="AK59" s="127" t="str">
        <f ca="1">""&amp;VLOOKUP(3+10*AC53,INDIRECT($BD$2),3,0)</f>
        <v>875</v>
      </c>
      <c r="AM59" s="125"/>
      <c r="AN59" s="127"/>
      <c r="AO59" s="127"/>
      <c r="AP59" s="136"/>
      <c r="AQ59" s="135" t="s">
        <v>53</v>
      </c>
      <c r="AR59" s="127" t="str">
        <f ca="1">""&amp;VLOOKUP(3+10*AQ53,INDIRECT($BD$2),5,0)</f>
        <v>98</v>
      </c>
      <c r="AS59" s="125"/>
      <c r="AT59" s="125"/>
      <c r="AU59" s="125"/>
      <c r="AV59" s="125"/>
      <c r="AX59" s="126" t="s">
        <v>53</v>
      </c>
      <c r="AY59" s="127" t="str">
        <f ca="1">""&amp;VLOOKUP(3+10*AQ53,INDIRECT($BD$2),3,0)</f>
        <v>Q642</v>
      </c>
      <c r="BA59" s="125"/>
      <c r="BB59" s="127"/>
      <c r="BC59" s="127"/>
      <c r="BD59" s="136"/>
    </row>
    <row r="60" spans="1:56" ht="8.25" customHeight="1">
      <c r="A60" s="135" t="s">
        <v>17</v>
      </c>
      <c r="B60" s="127" t="str">
        <f ca="1">""&amp;VLOOKUP(4+10*A53,INDIRECT($BD$2),5,0)</f>
        <v>A743</v>
      </c>
      <c r="C60" s="125"/>
      <c r="D60" s="125"/>
      <c r="E60" s="125"/>
      <c r="F60" s="125"/>
      <c r="H60" s="126" t="s">
        <v>17</v>
      </c>
      <c r="I60" s="127" t="str">
        <f ca="1">""&amp;VLOOKUP(4+10*A53,INDIRECT($BD$2),3,0)</f>
        <v>6</v>
      </c>
      <c r="K60" s="125"/>
      <c r="L60" s="127"/>
      <c r="M60" s="127"/>
      <c r="N60" s="136"/>
      <c r="O60" s="135" t="s">
        <v>17</v>
      </c>
      <c r="P60" s="127" t="str">
        <f ca="1">""&amp;VLOOKUP(4+10*O53,INDIRECT($BD$2),5,0)</f>
        <v>K1076</v>
      </c>
      <c r="Q60" s="125"/>
      <c r="R60" s="125"/>
      <c r="S60" s="125"/>
      <c r="T60" s="125"/>
      <c r="V60" s="126" t="s">
        <v>17</v>
      </c>
      <c r="W60" s="127" t="str">
        <f ca="1">""&amp;VLOOKUP(4+10*O53,INDIRECT($BD$2),3,0)</f>
        <v>QJ9543</v>
      </c>
      <c r="Y60" s="125"/>
      <c r="Z60" s="127"/>
      <c r="AA60" s="127"/>
      <c r="AB60" s="136"/>
      <c r="AC60" s="135" t="s">
        <v>17</v>
      </c>
      <c r="AD60" s="127" t="str">
        <f ca="1">""&amp;VLOOKUP(4+10*AC53,INDIRECT($BD$2),5,0)</f>
        <v>KQ9</v>
      </c>
      <c r="AE60" s="125"/>
      <c r="AF60" s="125"/>
      <c r="AG60" s="125"/>
      <c r="AH60" s="125"/>
      <c r="AJ60" s="126" t="s">
        <v>17</v>
      </c>
      <c r="AK60" s="127" t="str">
        <f ca="1">""&amp;VLOOKUP(4+10*AC53,INDIRECT($BD$2),3,0)</f>
        <v>54</v>
      </c>
      <c r="AM60" s="125"/>
      <c r="AN60" s="127"/>
      <c r="AO60" s="127"/>
      <c r="AP60" s="136"/>
      <c r="AQ60" s="135" t="s">
        <v>17</v>
      </c>
      <c r="AR60" s="127" t="str">
        <f ca="1">""&amp;VLOOKUP(4+10*AQ53,INDIRECT($BD$2),5,0)</f>
        <v>J1083</v>
      </c>
      <c r="AS60" s="125"/>
      <c r="AT60" s="125"/>
      <c r="AU60" s="125"/>
      <c r="AV60" s="125"/>
      <c r="AX60" s="126" t="s">
        <v>17</v>
      </c>
      <c r="AY60" s="127" t="str">
        <f ca="1">""&amp;VLOOKUP(4+10*AQ53,INDIRECT($BD$2),3,0)</f>
        <v>K65</v>
      </c>
      <c r="BA60" s="125"/>
      <c r="BB60" s="127"/>
      <c r="BC60" s="127"/>
      <c r="BD60" s="136"/>
    </row>
    <row r="61" spans="1:56" ht="8.25" customHeight="1">
      <c r="A61" s="137"/>
      <c r="B61" s="125"/>
      <c r="C61" s="125"/>
      <c r="D61" s="125"/>
      <c r="E61" s="125"/>
      <c r="F61" s="125"/>
      <c r="G61" s="125"/>
      <c r="H61" s="127"/>
      <c r="I61" s="127"/>
      <c r="J61" s="127"/>
      <c r="K61" s="127"/>
      <c r="L61" s="127"/>
      <c r="M61" s="127"/>
      <c r="N61" s="136"/>
      <c r="O61" s="137"/>
      <c r="P61" s="125"/>
      <c r="Q61" s="125"/>
      <c r="R61" s="125"/>
      <c r="S61" s="125"/>
      <c r="T61" s="125"/>
      <c r="U61" s="125"/>
      <c r="V61" s="127"/>
      <c r="W61" s="127"/>
      <c r="X61" s="127"/>
      <c r="Y61" s="127"/>
      <c r="Z61" s="127"/>
      <c r="AA61" s="127"/>
      <c r="AB61" s="136"/>
      <c r="AC61" s="137"/>
      <c r="AD61" s="125"/>
      <c r="AE61" s="125"/>
      <c r="AF61" s="125"/>
      <c r="AG61" s="125"/>
      <c r="AH61" s="125"/>
      <c r="AI61" s="125"/>
      <c r="AJ61" s="127"/>
      <c r="AK61" s="127"/>
      <c r="AL61" s="127"/>
      <c r="AM61" s="127"/>
      <c r="AN61" s="127"/>
      <c r="AO61" s="127"/>
      <c r="AP61" s="136"/>
      <c r="AQ61" s="137"/>
      <c r="AR61" s="125"/>
      <c r="AS61" s="125"/>
      <c r="AT61" s="125"/>
      <c r="AU61" s="125"/>
      <c r="AV61" s="125"/>
      <c r="AW61" s="125"/>
      <c r="AX61" s="127"/>
      <c r="AY61" s="127"/>
      <c r="AZ61" s="127"/>
      <c r="BA61" s="127"/>
      <c r="BB61" s="127"/>
      <c r="BC61" s="127"/>
      <c r="BD61" s="136"/>
    </row>
    <row r="62" spans="1:56" ht="8.25" customHeight="1">
      <c r="A62" s="137"/>
      <c r="B62" s="125"/>
      <c r="C62" s="125"/>
      <c r="D62" s="126" t="s">
        <v>52</v>
      </c>
      <c r="E62" s="127" t="str">
        <f ca="1">""&amp;VLOOKUP(1+10*A53,INDIRECT($BD$2),4,0)</f>
        <v>KJ87</v>
      </c>
      <c r="F62" s="125"/>
      <c r="G62" s="125"/>
      <c r="H62" s="125"/>
      <c r="I62" s="138"/>
      <c r="J62" s="139" t="s">
        <v>55</v>
      </c>
      <c r="K62" s="140" t="s">
        <v>52</v>
      </c>
      <c r="L62" s="140" t="s">
        <v>15</v>
      </c>
      <c r="M62" s="140" t="s">
        <v>53</v>
      </c>
      <c r="N62" s="141" t="s">
        <v>17</v>
      </c>
      <c r="O62" s="137"/>
      <c r="P62" s="125"/>
      <c r="Q62" s="125"/>
      <c r="R62" s="126" t="s">
        <v>52</v>
      </c>
      <c r="S62" s="127" t="str">
        <f ca="1">""&amp;VLOOKUP(1+10*O53,INDIRECT($BD$2),4,0)</f>
        <v>KQ10862</v>
      </c>
      <c r="T62" s="125"/>
      <c r="U62" s="125"/>
      <c r="V62" s="125"/>
      <c r="W62" s="138"/>
      <c r="X62" s="139" t="s">
        <v>55</v>
      </c>
      <c r="Y62" s="140" t="s">
        <v>52</v>
      </c>
      <c r="Z62" s="140" t="s">
        <v>15</v>
      </c>
      <c r="AA62" s="140" t="s">
        <v>53</v>
      </c>
      <c r="AB62" s="141" t="s">
        <v>17</v>
      </c>
      <c r="AC62" s="137"/>
      <c r="AD62" s="125"/>
      <c r="AE62" s="125"/>
      <c r="AF62" s="126" t="s">
        <v>52</v>
      </c>
      <c r="AG62" s="127" t="str">
        <f ca="1">""&amp;VLOOKUP(1+10*AC53,INDIRECT($BD$2),4,0)</f>
        <v>KQ1097432</v>
      </c>
      <c r="AH62" s="125"/>
      <c r="AI62" s="125"/>
      <c r="AJ62" s="125"/>
      <c r="AK62" s="138"/>
      <c r="AL62" s="139" t="s">
        <v>55</v>
      </c>
      <c r="AM62" s="140" t="s">
        <v>52</v>
      </c>
      <c r="AN62" s="140" t="s">
        <v>15</v>
      </c>
      <c r="AO62" s="140" t="s">
        <v>53</v>
      </c>
      <c r="AP62" s="141" t="s">
        <v>17</v>
      </c>
      <c r="AQ62" s="137"/>
      <c r="AR62" s="125"/>
      <c r="AS62" s="125"/>
      <c r="AT62" s="126" t="s">
        <v>52</v>
      </c>
      <c r="AU62" s="127" t="str">
        <f ca="1">""&amp;VLOOKUP(1+10*AQ53,INDIRECT($BD$2),4,0)</f>
        <v>7432</v>
      </c>
      <c r="AV62" s="125"/>
      <c r="AW62" s="125"/>
      <c r="AX62" s="125"/>
      <c r="AY62" s="138"/>
      <c r="AZ62" s="139" t="s">
        <v>55</v>
      </c>
      <c r="BA62" s="140" t="s">
        <v>52</v>
      </c>
      <c r="BB62" s="140" t="s">
        <v>15</v>
      </c>
      <c r="BC62" s="140" t="s">
        <v>53</v>
      </c>
      <c r="BD62" s="141" t="s">
        <v>17</v>
      </c>
    </row>
    <row r="63" spans="1:56" ht="8.25" customHeight="1">
      <c r="A63" s="203"/>
      <c r="B63" s="228" t="s">
        <v>65</v>
      </c>
      <c r="C63" s="125"/>
      <c r="D63" s="126" t="s">
        <v>15</v>
      </c>
      <c r="E63" s="127" t="str">
        <f ca="1">""&amp;VLOOKUP(2+10*A53,INDIRECT($BD$2),4,0)</f>
        <v>87</v>
      </c>
      <c r="F63" s="125"/>
      <c r="G63" s="125"/>
      <c r="H63" s="125"/>
      <c r="I63" s="142" t="s">
        <v>20</v>
      </c>
      <c r="J63" s="143" t="str">
        <f ca="1">CHOOSE(FIND(MID(VLOOKUP(5+10*A53,INDIRECT($BD$2),2,0),1,1),"0123456789ABCD"),"--","--","--","--","--","--","--","1","2","3","4","5","6","7")</f>
        <v>--</v>
      </c>
      <c r="K63" s="143" t="str">
        <f ca="1">CHOOSE(FIND(MID(VLOOKUP(5+10*A53,INDIRECT($BD$2),2,0),2,1),"0123456789ABCD"),"--","--","--","--","--","--","--","1","2","3","4","5","6","7")</f>
        <v>--</v>
      </c>
      <c r="L63" s="143" t="str">
        <f ca="1">CHOOSE(FIND(MID(VLOOKUP(5+10*A53,INDIRECT($BD$2),2,0),3,1),"0123456789ABCD"),"--","--","--","--","--","--","--","1","2","3","4","5","6","7")</f>
        <v>--</v>
      </c>
      <c r="M63" s="143" t="str">
        <f ca="1">CHOOSE(FIND(MID(VLOOKUP(5+10*A53,INDIRECT($BD$2),2,0),4,1),"0123456789ABCD"),"--","--","--","--","--","--","--","1","2","3","4","5","6","7")</f>
        <v>--</v>
      </c>
      <c r="N63" s="144" t="str">
        <f ca="1">CHOOSE(FIND(MID(VLOOKUP(5+10*A53,INDIRECT($BD$2),2,0),5,1),"0123456789ABCD"),"--","--","--","--","--","--","--","1","2","3","4","5","6","7")</f>
        <v>3</v>
      </c>
      <c r="O63" s="203"/>
      <c r="P63" s="228" t="s">
        <v>65</v>
      </c>
      <c r="Q63" s="125"/>
      <c r="R63" s="126" t="s">
        <v>15</v>
      </c>
      <c r="S63" s="127" t="str">
        <f ca="1">""&amp;VLOOKUP(2+10*O53,INDIRECT($BD$2),4,0)</f>
        <v>8642</v>
      </c>
      <c r="T63" s="125"/>
      <c r="U63" s="125"/>
      <c r="V63" s="125"/>
      <c r="W63" s="142" t="s">
        <v>20</v>
      </c>
      <c r="X63" s="143" t="str">
        <f ca="1">CHOOSE(FIND(MID(VLOOKUP(5+10*O53,INDIRECT($BD$2),2,0),1,1),"0123456789ABCD"),"--","--","--","--","--","--","--","1","2","3","4","5","6","7")</f>
        <v>--</v>
      </c>
      <c r="Y63" s="143" t="str">
        <f ca="1">CHOOSE(FIND(MID(VLOOKUP(5+10*O53,INDIRECT($BD$2),2,0),2,1),"0123456789ABCD"),"--","--","--","--","--","--","--","1","2","3","4","5","6","7")</f>
        <v>5</v>
      </c>
      <c r="Z63" s="143" t="str">
        <f ca="1">CHOOSE(FIND(MID(VLOOKUP(5+10*O53,INDIRECT($BD$2),2,0),3,1),"0123456789ABCD"),"--","--","--","--","--","--","--","1","2","3","4","5","6","7")</f>
        <v>--</v>
      </c>
      <c r="AA63" s="143" t="str">
        <f ca="1">CHOOSE(FIND(MID(VLOOKUP(5+10*O53,INDIRECT($BD$2),2,0),4,1),"0123456789ABCD"),"--","--","--","--","--","--","--","1","2","3","4","5","6","7")</f>
        <v>2</v>
      </c>
      <c r="AB63" s="144" t="str">
        <f ca="1">CHOOSE(FIND(MID(VLOOKUP(5+10*O53,INDIRECT($BD$2),2,0),5,1),"0123456789ABCD"),"--","--","--","--","--","--","--","1","2","3","4","5","6","7")</f>
        <v>--</v>
      </c>
      <c r="AC63" s="203"/>
      <c r="AD63" s="228" t="s">
        <v>65</v>
      </c>
      <c r="AE63" s="125"/>
      <c r="AF63" s="126" t="s">
        <v>15</v>
      </c>
      <c r="AG63" s="127" t="str">
        <f ca="1">""&amp;VLOOKUP(2+10*AC53,INDIRECT($BD$2),4,0)</f>
        <v>--</v>
      </c>
      <c r="AH63" s="125"/>
      <c r="AI63" s="125"/>
      <c r="AJ63" s="125"/>
      <c r="AK63" s="142" t="s">
        <v>20</v>
      </c>
      <c r="AL63" s="143" t="str">
        <f ca="1">CHOOSE(FIND(MID(VLOOKUP(5+10*AC53,INDIRECT($BD$2),2,0),1,1),"0123456789ABCD"),"--","--","--","--","--","--","--","1","2","3","4","5","6","7")</f>
        <v>5</v>
      </c>
      <c r="AM63" s="143" t="str">
        <f ca="1">CHOOSE(FIND(MID(VLOOKUP(5+10*AC53,INDIRECT($BD$2),2,0),2,1),"0123456789ABCD"),"--","--","--","--","--","--","--","1","2","3","4","5","6","7")</f>
        <v>7</v>
      </c>
      <c r="AN63" s="143" t="str">
        <f ca="1">CHOOSE(FIND(MID(VLOOKUP(5+10*AC53,INDIRECT($BD$2),2,0),3,1),"0123456789ABCD"),"--","--","--","--","--","--","--","1","2","3","4","5","6","7")</f>
        <v>--</v>
      </c>
      <c r="AO63" s="143" t="str">
        <f ca="1">CHOOSE(FIND(MID(VLOOKUP(5+10*AC53,INDIRECT($BD$2),2,0),4,1),"0123456789ABCD"),"--","--","--","--","--","--","--","1","2","3","4","5","6","7")</f>
        <v>--</v>
      </c>
      <c r="AP63" s="144" t="str">
        <f ca="1">CHOOSE(FIND(MID(VLOOKUP(5+10*AC53,INDIRECT($BD$2),2,0),5,1),"0123456789ABCD"),"--","--","--","--","--","--","--","1","2","3","4","5","6","7")</f>
        <v>5</v>
      </c>
      <c r="AQ63" s="203"/>
      <c r="AR63" s="228" t="s">
        <v>65</v>
      </c>
      <c r="AS63" s="125"/>
      <c r="AT63" s="126" t="s">
        <v>15</v>
      </c>
      <c r="AU63" s="127" t="str">
        <f ca="1">""&amp;VLOOKUP(2+10*AQ53,INDIRECT($BD$2),4,0)</f>
        <v>KJ73</v>
      </c>
      <c r="AV63" s="125"/>
      <c r="AW63" s="125"/>
      <c r="AX63" s="125"/>
      <c r="AY63" s="142" t="s">
        <v>20</v>
      </c>
      <c r="AZ63" s="143" t="str">
        <f ca="1">CHOOSE(FIND(MID(VLOOKUP(5+10*AQ53,INDIRECT($BD$2),2,0),1,1),"0123456789ABCD"),"--","--","--","--","--","--","--","1","2","3","4","5","6","7")</f>
        <v>2</v>
      </c>
      <c r="BA63" s="143" t="str">
        <f ca="1">CHOOSE(FIND(MID(VLOOKUP(5+10*AQ53,INDIRECT($BD$2),2,0),2,1),"0123456789ABCD"),"--","--","--","--","--","--","--","1","2","3","4","5","6","7")</f>
        <v>4</v>
      </c>
      <c r="BB63" s="143" t="str">
        <f ca="1">CHOOSE(FIND(MID(VLOOKUP(5+10*AQ53,INDIRECT($BD$2),2,0),3,1),"0123456789ABCD"),"--","--","--","--","--","--","--","1","2","3","4","5","6","7")</f>
        <v>--</v>
      </c>
      <c r="BC63" s="143" t="str">
        <f ca="1">CHOOSE(FIND(MID(VLOOKUP(5+10*AQ53,INDIRECT($BD$2),2,0),4,1),"0123456789ABCD"),"--","--","--","--","--","--","--","1","2","3","4","5","6","7")</f>
        <v>3</v>
      </c>
      <c r="BD63" s="144" t="str">
        <f ca="1">CHOOSE(FIND(MID(VLOOKUP(5+10*AQ53,INDIRECT($BD$2),2,0),5,1),"0123456789ABCD"),"--","--","--","--","--","--","--","1","2","3","4","5","6","7")</f>
        <v>2</v>
      </c>
    </row>
    <row r="64" spans="1:56" ht="8.25" customHeight="1">
      <c r="A64" s="137"/>
      <c r="B64" s="229" t="str">
        <f ca="1">""&amp;MID(VLOOKUP(6+10*A53,INDIRECT($BD$2),2,0),1,1)&amp;CHOOSE(FIND(MID(VLOOKUP(6+10*A53,INDIRECT($BD$2),2,0),2,1),"SHDCN"),"♠","♥","♦","♣","NT")&amp;IF(VLOOKUP(6+10*A53,INDIRECT($BD$2),3,0)="d","*","")&amp;", "&amp;VLOOKUP(6+10*A53,INDIRECT($BD$2),4,0)</f>
        <v>3♣, S</v>
      </c>
      <c r="C64" s="125"/>
      <c r="D64" s="126" t="s">
        <v>53</v>
      </c>
      <c r="E64" s="127" t="str">
        <f ca="1">""&amp;VLOOKUP(3+10*A53,INDIRECT($BD$2),4,0)</f>
        <v>QJ7</v>
      </c>
      <c r="F64" s="125"/>
      <c r="G64" s="125"/>
      <c r="H64" s="125"/>
      <c r="I64" s="142" t="s">
        <v>21</v>
      </c>
      <c r="J64" s="143" t="str">
        <f ca="1">CHOOSE(FIND(MID(VLOOKUP(5+10*A53,INDIRECT($BD$2),4,0),1,1),"0123456789ABCD"),"--","--","--","--","--","--","--","1","2","3","4","5","6","7")</f>
        <v>--</v>
      </c>
      <c r="K64" s="143" t="str">
        <f ca="1">CHOOSE(FIND(MID(VLOOKUP(5+10*A53,INDIRECT($BD$2),4,0),2,1),"0123456789ABCD"),"--","--","--","--","--","--","--","1","2","3","4","5","6","7")</f>
        <v>--</v>
      </c>
      <c r="L64" s="143" t="str">
        <f ca="1">CHOOSE(FIND(MID(VLOOKUP(5+10*A53,INDIRECT($BD$2),4,0),3,1),"0123456789ABCD"),"--","--","--","--","--","--","--","1","2","3","4","5","6","7")</f>
        <v>--</v>
      </c>
      <c r="M64" s="143" t="str">
        <f ca="1">CHOOSE(FIND(MID(VLOOKUP(5+10*A53,INDIRECT($BD$2),4,0),4,1),"0123456789ABCD"),"--","--","--","--","--","--","--","1","2","3","4","5","6","7")</f>
        <v>--</v>
      </c>
      <c r="N64" s="144" t="str">
        <f ca="1">CHOOSE(FIND(MID(VLOOKUP(5+10*A53,INDIRECT($BD$2),4,0),5,1),"0123456789ABCD"),"--","--","--","--","--","--","--","1","2","3","4","5","6","7")</f>
        <v>3</v>
      </c>
      <c r="O64" s="137"/>
      <c r="P64" s="229" t="str">
        <f ca="1">""&amp;MID(VLOOKUP(6+10*O53,INDIRECT($BD$2),2,0),1,1)&amp;CHOOSE(FIND(MID(VLOOKUP(6+10*O53,INDIRECT($BD$2),2,0),2,1),"SHDCN"),"♠","♥","♦","♣","NT")&amp;IF(VLOOKUP(6+10*O53,INDIRECT($BD$2),3,0)="d","*","")&amp;", "&amp;VLOOKUP(6+10*O53,INDIRECT($BD$2),4,0)</f>
        <v>6♣*, E</v>
      </c>
      <c r="Q64" s="125"/>
      <c r="R64" s="126" t="s">
        <v>53</v>
      </c>
      <c r="S64" s="127" t="str">
        <f ca="1">""&amp;VLOOKUP(3+10*O53,INDIRECT($BD$2),4,0)</f>
        <v>--</v>
      </c>
      <c r="T64" s="125"/>
      <c r="U64" s="125"/>
      <c r="V64" s="125"/>
      <c r="W64" s="142" t="s">
        <v>21</v>
      </c>
      <c r="X64" s="143" t="str">
        <f ca="1">CHOOSE(FIND(MID(VLOOKUP(5+10*O53,INDIRECT($BD$2),4,0),1,1),"0123456789ABCD"),"--","--","--","--","--","--","--","1","2","3","4","5","6","7")</f>
        <v>--</v>
      </c>
      <c r="Y64" s="143" t="str">
        <f ca="1">CHOOSE(FIND(MID(VLOOKUP(5+10*O53,INDIRECT($BD$2),4,0),2,1),"0123456789ABCD"),"--","--","--","--","--","--","--","1","2","3","4","5","6","7")</f>
        <v>5</v>
      </c>
      <c r="Z64" s="143" t="str">
        <f ca="1">CHOOSE(FIND(MID(VLOOKUP(5+10*O53,INDIRECT($BD$2),4,0),3,1),"0123456789ABCD"),"--","--","--","--","--","--","--","1","2","3","4","5","6","7")</f>
        <v>--</v>
      </c>
      <c r="AA64" s="143" t="str">
        <f ca="1">CHOOSE(FIND(MID(VLOOKUP(5+10*O53,INDIRECT($BD$2),4,0),4,1),"0123456789ABCD"),"--","--","--","--","--","--","--","1","2","3","4","5","6","7")</f>
        <v>2</v>
      </c>
      <c r="AB64" s="144" t="str">
        <f ca="1">CHOOSE(FIND(MID(VLOOKUP(5+10*O53,INDIRECT($BD$2),4,0),5,1),"0123456789ABCD"),"--","--","--","--","--","--","--","1","2","3","4","5","6","7")</f>
        <v>--</v>
      </c>
      <c r="AC64" s="137"/>
      <c r="AD64" s="229" t="str">
        <f ca="1">""&amp;MID(VLOOKUP(6+10*AC53,INDIRECT($BD$2),2,0),1,1)&amp;CHOOSE(FIND(MID(VLOOKUP(6+10*AC53,INDIRECT($BD$2),2,0),2,1),"SHDCN"),"♠","♥","♦","♣","NT")&amp;IF(VLOOKUP(6+10*AC53,INDIRECT($BD$2),3,0)="d","*","")&amp;", "&amp;VLOOKUP(6+10*AC53,INDIRECT($BD$2),4,0)</f>
        <v>7♠, S</v>
      </c>
      <c r="AE64" s="125"/>
      <c r="AF64" s="126" t="s">
        <v>53</v>
      </c>
      <c r="AG64" s="127" t="str">
        <f ca="1">""&amp;VLOOKUP(3+10*AC53,INDIRECT($BD$2),4,0)</f>
        <v>A94</v>
      </c>
      <c r="AH64" s="125"/>
      <c r="AI64" s="125"/>
      <c r="AJ64" s="125"/>
      <c r="AK64" s="142" t="s">
        <v>21</v>
      </c>
      <c r="AL64" s="143" t="str">
        <f ca="1">CHOOSE(FIND(MID(VLOOKUP(5+10*AC53,INDIRECT($BD$2),4,0),1,1),"0123456789ABCD"),"--","--","--","--","--","--","--","1","2","3","4","5","6","7")</f>
        <v>5</v>
      </c>
      <c r="AM64" s="143" t="str">
        <f ca="1">CHOOSE(FIND(MID(VLOOKUP(5+10*AC53,INDIRECT($BD$2),4,0),2,1),"0123456789ABCD"),"--","--","--","--","--","--","--","1","2","3","4","5","6","7")</f>
        <v>7</v>
      </c>
      <c r="AN64" s="143" t="str">
        <f ca="1">CHOOSE(FIND(MID(VLOOKUP(5+10*AC53,INDIRECT($BD$2),4,0),3,1),"0123456789ABCD"),"--","--","--","--","--","--","--","1","2","3","4","5","6","7")</f>
        <v>--</v>
      </c>
      <c r="AO64" s="143" t="str">
        <f ca="1">CHOOSE(FIND(MID(VLOOKUP(5+10*AC53,INDIRECT($BD$2),4,0),4,1),"0123456789ABCD"),"--","--","--","--","--","--","--","1","2","3","4","5","6","7")</f>
        <v>--</v>
      </c>
      <c r="AP64" s="144" t="str">
        <f ca="1">CHOOSE(FIND(MID(VLOOKUP(5+10*AC53,INDIRECT($BD$2),4,0),5,1),"0123456789ABCD"),"--","--","--","--","--","--","--","1","2","3","4","5","6","7")</f>
        <v>5</v>
      </c>
      <c r="AQ64" s="137"/>
      <c r="AR64" s="229" t="str">
        <f ca="1">""&amp;MID(VLOOKUP(6+10*AQ53,INDIRECT($BD$2),2,0),1,1)&amp;CHOOSE(FIND(MID(VLOOKUP(6+10*AQ53,INDIRECT($BD$2),2,0),2,1),"SHDCN"),"♠","♥","♦","♣","NT")&amp;IF(VLOOKUP(6+10*AQ53,INDIRECT($BD$2),3,0)="d","*","")&amp;", "&amp;VLOOKUP(6+10*AQ53,INDIRECT($BD$2),4,0)</f>
        <v>4♠, S</v>
      </c>
      <c r="AS64" s="125"/>
      <c r="AT64" s="126" t="s">
        <v>53</v>
      </c>
      <c r="AU64" s="127" t="str">
        <f ca="1">""&amp;VLOOKUP(3+10*AQ53,INDIRECT($BD$2),4,0)</f>
        <v>103</v>
      </c>
      <c r="AV64" s="125"/>
      <c r="AW64" s="125"/>
      <c r="AX64" s="125"/>
      <c r="AY64" s="142" t="s">
        <v>21</v>
      </c>
      <c r="AZ64" s="143" t="str">
        <f ca="1">CHOOSE(FIND(MID(VLOOKUP(5+10*AQ53,INDIRECT($BD$2),4,0),1,1),"0123456789ABCD"),"--","--","--","--","--","--","--","1","2","3","4","5","6","7")</f>
        <v>2</v>
      </c>
      <c r="BA64" s="143" t="str">
        <f ca="1">CHOOSE(FIND(MID(VLOOKUP(5+10*AQ53,INDIRECT($BD$2),4,0),2,1),"0123456789ABCD"),"--","--","--","--","--","--","--","1","2","3","4","5","6","7")</f>
        <v>4</v>
      </c>
      <c r="BB64" s="143" t="str">
        <f ca="1">CHOOSE(FIND(MID(VLOOKUP(5+10*AQ53,INDIRECT($BD$2),4,0),3,1),"0123456789ABCD"),"--","--","--","--","--","--","--","1","2","3","4","5","6","7")</f>
        <v>--</v>
      </c>
      <c r="BC64" s="143" t="str">
        <f ca="1">CHOOSE(FIND(MID(VLOOKUP(5+10*AQ53,INDIRECT($BD$2),4,0),4,1),"0123456789ABCD"),"--","--","--","--","--","--","--","1","2","3","4","5","6","7")</f>
        <v>3</v>
      </c>
      <c r="BD64" s="144" t="str">
        <f ca="1">CHOOSE(FIND(MID(VLOOKUP(5+10*AQ53,INDIRECT($BD$2),4,0),5,1),"0123456789ABCD"),"--","--","--","--","--","--","--","1","2","3","4","5","6","7")</f>
        <v>2</v>
      </c>
    </row>
    <row r="65" spans="1:56" ht="8.25" customHeight="1">
      <c r="A65" s="137"/>
      <c r="B65" s="230" t="str">
        <f ca="1">""&amp;IF(VLOOKUP(6+10*A53,INDIRECT($BD$2),5,0)&gt;0,"+"&amp;VLOOKUP(6+10*A53,INDIRECT($BD$2),5,0),VLOOKUP(6+10*A53,INDIRECT($BD$2),5,0))</f>
        <v>+110</v>
      </c>
      <c r="C65" s="125"/>
      <c r="D65" s="126" t="s">
        <v>17</v>
      </c>
      <c r="E65" s="127" t="str">
        <f ca="1">""&amp;VLOOKUP(4+10*A53,INDIRECT($BD$2),4,0)</f>
        <v>KQ85</v>
      </c>
      <c r="F65" s="125"/>
      <c r="G65" s="125"/>
      <c r="H65" s="125"/>
      <c r="I65" s="142" t="s">
        <v>22</v>
      </c>
      <c r="J65" s="143" t="str">
        <f ca="1">CHOOSE(FIND(MID(VLOOKUP(5+10*A53,INDIRECT($BD$2),3,0),1,1),"0123456789ABCD"),"--","--","--","--","--","--","--","1","2","3","4","5","6","7")</f>
        <v>--</v>
      </c>
      <c r="K65" s="143" t="str">
        <f ca="1">CHOOSE(FIND(MID(VLOOKUP(5+10*A53,INDIRECT($BD$2),3,0),2,1),"0123456789ABCD"),"--","--","--","--","--","--","--","1","2","3","4","5","6","7")</f>
        <v>2</v>
      </c>
      <c r="L65" s="143" t="str">
        <f ca="1">CHOOSE(FIND(MID(VLOOKUP(5+10*A53,INDIRECT($BD$2),3,0),3,1),"0123456789ABCD"),"--","--","--","--","--","--","--","1","2","3","4","5","6","7")</f>
        <v>1</v>
      </c>
      <c r="M65" s="143" t="str">
        <f ca="1">CHOOSE(FIND(MID(VLOOKUP(5+10*A53,INDIRECT($BD$2),3,0),4,1),"0123456789ABCD"),"--","--","--","--","--","--","--","1","2","3","4","5","6","7")</f>
        <v>--</v>
      </c>
      <c r="N65" s="144" t="str">
        <f ca="1">CHOOSE(FIND(MID(VLOOKUP(5+10*A53,INDIRECT($BD$2),3,0),5,1),"0123456789ABCD"),"--","--","--","--","--","--","--","1","2","3","4","5","6","7")</f>
        <v>--</v>
      </c>
      <c r="O65" s="137"/>
      <c r="P65" s="230" t="str">
        <f ca="1">""&amp;IF(VLOOKUP(6+10*O53,INDIRECT($BD$2),5,0)&gt;0,"+"&amp;VLOOKUP(6+10*O53,INDIRECT($BD$2),5,0),VLOOKUP(6+10*O53,INDIRECT($BD$2),5,0))</f>
        <v>+100</v>
      </c>
      <c r="Q65" s="125"/>
      <c r="R65" s="126" t="s">
        <v>17</v>
      </c>
      <c r="S65" s="127" t="str">
        <f ca="1">""&amp;VLOOKUP(4+10*O53,INDIRECT($BD$2),4,0)</f>
        <v>A82</v>
      </c>
      <c r="T65" s="125"/>
      <c r="U65" s="125"/>
      <c r="V65" s="125"/>
      <c r="W65" s="142" t="s">
        <v>22</v>
      </c>
      <c r="X65" s="143" t="str">
        <f ca="1">CHOOSE(FIND(MID(VLOOKUP(5+10*O53,INDIRECT($BD$2),3,0),1,1),"0123456789ABCD"),"--","--","--","--","--","--","--","1","2","3","4","5","6","7")</f>
        <v>--</v>
      </c>
      <c r="Y65" s="143" t="str">
        <f ca="1">CHOOSE(FIND(MID(VLOOKUP(5+10*O53,INDIRECT($BD$2),3,0),2,1),"0123456789ABCD"),"--","--","--","--","--","--","--","1","2","3","4","5","6","7")</f>
        <v>--</v>
      </c>
      <c r="Z65" s="143" t="str">
        <f ca="1">CHOOSE(FIND(MID(VLOOKUP(5+10*O53,INDIRECT($BD$2),3,0),3,1),"0123456789ABCD"),"--","--","--","--","--","--","--","1","2","3","4","5","6","7")</f>
        <v>4</v>
      </c>
      <c r="AA65" s="143" t="str">
        <f ca="1">CHOOSE(FIND(MID(VLOOKUP(5+10*O53,INDIRECT($BD$2),3,0),4,1),"0123456789ABCD"),"--","--","--","--","--","--","--","1","2","3","4","5","6","7")</f>
        <v>--</v>
      </c>
      <c r="AB65" s="144" t="str">
        <f ca="1">CHOOSE(FIND(MID(VLOOKUP(5+10*O53,INDIRECT($BD$2),3,0),5,1),"0123456789ABCD"),"--","--","--","--","--","--","--","1","2","3","4","5","6","7")</f>
        <v>5</v>
      </c>
      <c r="AC65" s="137"/>
      <c r="AD65" s="230" t="str">
        <f ca="1">""&amp;IF(VLOOKUP(6+10*AC53,INDIRECT($BD$2),5,0)&gt;0,"+"&amp;VLOOKUP(6+10*AC53,INDIRECT($BD$2),5,0),VLOOKUP(6+10*AC53,INDIRECT($BD$2),5,0))</f>
        <v>+2210</v>
      </c>
      <c r="AE65" s="125"/>
      <c r="AF65" s="126" t="s">
        <v>17</v>
      </c>
      <c r="AG65" s="127" t="str">
        <f ca="1">""&amp;VLOOKUP(4+10*AC53,INDIRECT($BD$2),4,0)</f>
        <v>J7</v>
      </c>
      <c r="AH65" s="125"/>
      <c r="AI65" s="125"/>
      <c r="AJ65" s="125"/>
      <c r="AK65" s="142" t="s">
        <v>22</v>
      </c>
      <c r="AL65" s="143" t="str">
        <f ca="1">CHOOSE(FIND(MID(VLOOKUP(5+10*AC53,INDIRECT($BD$2),3,0),1,1),"0123456789ABCD"),"--","--","--","--","--","--","--","1","2","3","4","5","6","7")</f>
        <v>--</v>
      </c>
      <c r="AM65" s="143" t="str">
        <f ca="1">CHOOSE(FIND(MID(VLOOKUP(5+10*AC53,INDIRECT($BD$2),3,0),2,1),"0123456789ABCD"),"--","--","--","--","--","--","--","1","2","3","4","5","6","7")</f>
        <v>--</v>
      </c>
      <c r="AN65" s="143" t="str">
        <f ca="1">CHOOSE(FIND(MID(VLOOKUP(5+10*AC53,INDIRECT($BD$2),3,0),3,1),"0123456789ABCD"),"--","--","--","--","--","--","--","1","2","3","4","5","6","7")</f>
        <v>1</v>
      </c>
      <c r="AO65" s="143" t="str">
        <f ca="1">CHOOSE(FIND(MID(VLOOKUP(5+10*AC53,INDIRECT($BD$2),3,0),4,1),"0123456789ABCD"),"--","--","--","--","--","--","--","1","2","3","4","5","6","7")</f>
        <v>1</v>
      </c>
      <c r="AP65" s="144" t="str">
        <f ca="1">CHOOSE(FIND(MID(VLOOKUP(5+10*AC53,INDIRECT($BD$2),3,0),5,1),"0123456789ABCD"),"--","--","--","--","--","--","--","1","2","3","4","5","6","7")</f>
        <v>--</v>
      </c>
      <c r="AQ65" s="137"/>
      <c r="AR65" s="230" t="str">
        <f ca="1">""&amp;IF(VLOOKUP(6+10*AQ53,INDIRECT($BD$2),5,0)&gt;0,"+"&amp;VLOOKUP(6+10*AQ53,INDIRECT($BD$2),5,0),VLOOKUP(6+10*AQ53,INDIRECT($BD$2),5,0))</f>
        <v>+420</v>
      </c>
      <c r="AS65" s="125"/>
      <c r="AT65" s="126" t="s">
        <v>17</v>
      </c>
      <c r="AU65" s="127" t="str">
        <f ca="1">""&amp;VLOOKUP(4+10*AQ53,INDIRECT($BD$2),4,0)</f>
        <v>AQ9</v>
      </c>
      <c r="AV65" s="125"/>
      <c r="AW65" s="125"/>
      <c r="AX65" s="125"/>
      <c r="AY65" s="142" t="s">
        <v>22</v>
      </c>
      <c r="AZ65" s="143" t="str">
        <f ca="1">CHOOSE(FIND(MID(VLOOKUP(5+10*AQ53,INDIRECT($BD$2),3,0),1,1),"0123456789ABCD"),"--","--","--","--","--","--","--","1","2","3","4","5","6","7")</f>
        <v>--</v>
      </c>
      <c r="BA65" s="143" t="str">
        <f ca="1">CHOOSE(FIND(MID(VLOOKUP(5+10*AQ53,INDIRECT($BD$2),3,0),2,1),"0123456789ABCD"),"--","--","--","--","--","--","--","1","2","3","4","5","6","7")</f>
        <v>--</v>
      </c>
      <c r="BB65" s="143" t="str">
        <f ca="1">CHOOSE(FIND(MID(VLOOKUP(5+10*AQ53,INDIRECT($BD$2),3,0),3,1),"0123456789ABCD"),"--","--","--","--","--","--","--","1","2","3","4","5","6","7")</f>
        <v>1</v>
      </c>
      <c r="BC65" s="143" t="str">
        <f ca="1">CHOOSE(FIND(MID(VLOOKUP(5+10*AQ53,INDIRECT($BD$2),3,0),4,1),"0123456789ABCD"),"--","--","--","--","--","--","--","1","2","3","4","5","6","7")</f>
        <v>--</v>
      </c>
      <c r="BD65" s="144" t="str">
        <f ca="1">CHOOSE(FIND(MID(VLOOKUP(5+10*AQ53,INDIRECT($BD$2),3,0),5,1),"0123456789ABCD"),"--","--","--","--","--","--","--","1","2","3","4","5","6","7")</f>
        <v>--</v>
      </c>
    </row>
    <row r="66" spans="1:56" ht="8.25" customHeight="1">
      <c r="A66" s="145"/>
      <c r="B66" s="146"/>
      <c r="C66" s="146"/>
      <c r="D66" s="146"/>
      <c r="E66" s="146"/>
      <c r="F66" s="146"/>
      <c r="G66" s="146"/>
      <c r="H66" s="147"/>
      <c r="I66" s="148" t="s">
        <v>23</v>
      </c>
      <c r="J66" s="149" t="str">
        <f ca="1">CHOOSE(FIND(MID(VLOOKUP(5+10*A53,INDIRECT($BD$2),5,0),1,1),"0123456789ABCD"),"--","--","--","--","--","--","--","1","2","3","4","5","6","7")</f>
        <v>--</v>
      </c>
      <c r="K66" s="149" t="str">
        <f ca="1">CHOOSE(FIND(MID(VLOOKUP(5+10*A53,INDIRECT($BD$2),5,0),2,1),"0123456789ABCD"),"--","--","--","--","--","--","--","1","2","3","4","5","6","7")</f>
        <v>2</v>
      </c>
      <c r="L66" s="149" t="str">
        <f ca="1">CHOOSE(FIND(MID(VLOOKUP(5+10*A53,INDIRECT($BD$2),5,0),3,1),"0123456789ABCD"),"--","--","--","--","--","--","--","1","2","3","4","5","6","7")</f>
        <v>1</v>
      </c>
      <c r="M66" s="149" t="str">
        <f ca="1">CHOOSE(FIND(MID(VLOOKUP(5+10*A53,INDIRECT($BD$2),5,0),4,1),"0123456789ABCD"),"--","--","--","--","--","--","--","1","2","3","4","5","6","7")</f>
        <v>--</v>
      </c>
      <c r="N66" s="150" t="str">
        <f ca="1">CHOOSE(FIND(MID(VLOOKUP(5+10*A53,INDIRECT($BD$2),5,0),5,1),"0123456789ABCD"),"--","--","--","--","--","--","--","1","2","3","4","5","6","7")</f>
        <v>--</v>
      </c>
      <c r="O66" s="145"/>
      <c r="P66" s="146"/>
      <c r="Q66" s="146"/>
      <c r="R66" s="146"/>
      <c r="S66" s="146"/>
      <c r="T66" s="146"/>
      <c r="U66" s="146"/>
      <c r="V66" s="147"/>
      <c r="W66" s="148" t="s">
        <v>23</v>
      </c>
      <c r="X66" s="149" t="str">
        <f ca="1">CHOOSE(FIND(MID(VLOOKUP(5+10*O53,INDIRECT($BD$2),5,0),1,1),"0123456789ABCD"),"--","--","--","--","--","--","--","1","2","3","4","5","6","7")</f>
        <v>--</v>
      </c>
      <c r="Y66" s="149" t="str">
        <f ca="1">CHOOSE(FIND(MID(VLOOKUP(5+10*O53,INDIRECT($BD$2),5,0),2,1),"0123456789ABCD"),"--","--","--","--","--","--","--","1","2","3","4","5","6","7")</f>
        <v>--</v>
      </c>
      <c r="Z66" s="149" t="str">
        <f ca="1">CHOOSE(FIND(MID(VLOOKUP(5+10*O53,INDIRECT($BD$2),5,0),3,1),"0123456789ABCD"),"--","--","--","--","--","--","--","1","2","3","4","5","6","7")</f>
        <v>4</v>
      </c>
      <c r="AA66" s="149" t="str">
        <f ca="1">CHOOSE(FIND(MID(VLOOKUP(5+10*O53,INDIRECT($BD$2),5,0),4,1),"0123456789ABCD"),"--","--","--","--","--","--","--","1","2","3","4","5","6","7")</f>
        <v>--</v>
      </c>
      <c r="AB66" s="150" t="str">
        <f ca="1">CHOOSE(FIND(MID(VLOOKUP(5+10*O53,INDIRECT($BD$2),5,0),5,1),"0123456789ABCD"),"--","--","--","--","--","--","--","1","2","3","4","5","6","7")</f>
        <v>5</v>
      </c>
      <c r="AC66" s="145"/>
      <c r="AD66" s="146"/>
      <c r="AE66" s="146"/>
      <c r="AF66" s="146"/>
      <c r="AG66" s="146"/>
      <c r="AH66" s="146"/>
      <c r="AI66" s="146"/>
      <c r="AJ66" s="147"/>
      <c r="AK66" s="148" t="s">
        <v>23</v>
      </c>
      <c r="AL66" s="149" t="str">
        <f ca="1">CHOOSE(FIND(MID(VLOOKUP(5+10*AC53,INDIRECT($BD$2),5,0),1,1),"0123456789ABCD"),"--","--","--","--","--","--","--","1","2","3","4","5","6","7")</f>
        <v>--</v>
      </c>
      <c r="AM66" s="149" t="str">
        <f ca="1">CHOOSE(FIND(MID(VLOOKUP(5+10*AC53,INDIRECT($BD$2),5,0),2,1),"0123456789ABCD"),"--","--","--","--","--","--","--","1","2","3","4","5","6","7")</f>
        <v>--</v>
      </c>
      <c r="AN66" s="149" t="str">
        <f ca="1">CHOOSE(FIND(MID(VLOOKUP(5+10*AC53,INDIRECT($BD$2),5,0),3,1),"0123456789ABCD"),"--","--","--","--","--","--","--","1","2","3","4","5","6","7")</f>
        <v>1</v>
      </c>
      <c r="AO66" s="149" t="str">
        <f ca="1">CHOOSE(FIND(MID(VLOOKUP(5+10*AC53,INDIRECT($BD$2),5,0),4,1),"0123456789ABCD"),"--","--","--","--","--","--","--","1","2","3","4","5","6","7")</f>
        <v>1</v>
      </c>
      <c r="AP66" s="150" t="str">
        <f ca="1">CHOOSE(FIND(MID(VLOOKUP(5+10*AC53,INDIRECT($BD$2),5,0),5,1),"0123456789ABCD"),"--","--","--","--","--","--","--","1","2","3","4","5","6","7")</f>
        <v>--</v>
      </c>
      <c r="AQ66" s="145"/>
      <c r="AR66" s="146"/>
      <c r="AS66" s="146"/>
      <c r="AT66" s="146"/>
      <c r="AU66" s="146"/>
      <c r="AV66" s="146"/>
      <c r="AW66" s="146"/>
      <c r="AX66" s="147"/>
      <c r="AY66" s="148" t="s">
        <v>23</v>
      </c>
      <c r="AZ66" s="149" t="str">
        <f ca="1">CHOOSE(FIND(MID(VLOOKUP(5+10*AQ53,INDIRECT($BD$2),5,0),1,1),"0123456789ABCD"),"--","--","--","--","--","--","--","1","2","3","4","5","6","7")</f>
        <v>--</v>
      </c>
      <c r="BA66" s="149" t="str">
        <f ca="1">CHOOSE(FIND(MID(VLOOKUP(5+10*AQ53,INDIRECT($BD$2),5,0),2,1),"0123456789ABCD"),"--","--","--","--","--","--","--","1","2","3","4","5","6","7")</f>
        <v>--</v>
      </c>
      <c r="BB66" s="149" t="str">
        <f ca="1">CHOOSE(FIND(MID(VLOOKUP(5+10*AQ53,INDIRECT($BD$2),5,0),3,1),"0123456789ABCD"),"--","--","--","--","--","--","--","1","2","3","4","5","6","7")</f>
        <v>1</v>
      </c>
      <c r="BC66" s="149" t="str">
        <f ca="1">CHOOSE(FIND(MID(VLOOKUP(5+10*AQ53,INDIRECT($BD$2),5,0),4,1),"0123456789ABCD"),"--","--","--","--","--","--","--","1","2","3","4","5","6","7")</f>
        <v>--</v>
      </c>
      <c r="BD66" s="150" t="str">
        <f ca="1">CHOOSE(FIND(MID(VLOOKUP(5+10*AQ53,INDIRECT($BD$2),5,0),5,1),"0123456789ABCD"),"--","--","--","--","--","--","--","1","2","3","4","5","6","7")</f>
        <v>--</v>
      </c>
    </row>
    <row r="67" spans="1:56" ht="8.25" customHeight="1">
      <c r="A67" s="116" t="s">
        <v>64</v>
      </c>
      <c r="B67" s="117"/>
      <c r="C67" s="118"/>
      <c r="D67" s="119"/>
      <c r="E67" s="119"/>
      <c r="F67" s="119"/>
      <c r="G67" s="119"/>
      <c r="H67" s="118"/>
      <c r="I67" s="118"/>
      <c r="J67" s="118"/>
      <c r="K67" s="118"/>
      <c r="L67" s="120"/>
      <c r="M67" s="121" t="str">
        <f>MID("WNES",1+MOD(B68,4),1)</f>
        <v>N</v>
      </c>
      <c r="N67" s="122"/>
      <c r="O67" s="116" t="s">
        <v>64</v>
      </c>
      <c r="P67" s="117"/>
      <c r="Q67" s="118"/>
      <c r="R67" s="119"/>
      <c r="S67" s="119"/>
      <c r="T67" s="119"/>
      <c r="U67" s="119"/>
      <c r="V67" s="118"/>
      <c r="W67" s="118"/>
      <c r="X67" s="118"/>
      <c r="Y67" s="118"/>
      <c r="Z67" s="120"/>
      <c r="AA67" s="121" t="str">
        <f>MID("WNES",1+MOD(P68,4),1)</f>
        <v>E</v>
      </c>
      <c r="AB67" s="122"/>
      <c r="AC67" s="116" t="s">
        <v>64</v>
      </c>
      <c r="AD67" s="117"/>
      <c r="AE67" s="118"/>
      <c r="AF67" s="119"/>
      <c r="AG67" s="119"/>
      <c r="AH67" s="119"/>
      <c r="AI67" s="119"/>
      <c r="AJ67" s="118"/>
      <c r="AK67" s="118"/>
      <c r="AL67" s="118"/>
      <c r="AM67" s="118"/>
      <c r="AN67" s="120"/>
      <c r="AO67" s="121" t="str">
        <f>MID("WNES",1+MOD(AD68,4),1)</f>
        <v>S</v>
      </c>
      <c r="AP67" s="122"/>
      <c r="AQ67" s="116" t="s">
        <v>64</v>
      </c>
      <c r="AR67" s="117"/>
      <c r="AS67" s="118"/>
      <c r="AT67" s="119"/>
      <c r="AU67" s="119"/>
      <c r="AV67" s="119"/>
      <c r="AW67" s="119"/>
      <c r="AX67" s="118"/>
      <c r="AY67" s="118"/>
      <c r="AZ67" s="118"/>
      <c r="BA67" s="118"/>
      <c r="BB67" s="120"/>
      <c r="BC67" s="121" t="str">
        <f>MID("WNES",1+MOD(AR68,4),1)</f>
        <v>W</v>
      </c>
      <c r="BD67" s="122"/>
    </row>
    <row r="68" spans="1:56" ht="8.25" customHeight="1">
      <c r="A68" s="123"/>
      <c r="B68" s="227" t="str">
        <f>""&amp;MOD(A69-1,32)+1</f>
        <v>17</v>
      </c>
      <c r="C68" s="125"/>
      <c r="D68" s="126" t="s">
        <v>52</v>
      </c>
      <c r="E68" s="127" t="str">
        <f ca="1">""&amp;VLOOKUP(1+10*A69,INDIRECT($BD$2),2,0)</f>
        <v>J93</v>
      </c>
      <c r="F68" s="125"/>
      <c r="G68" s="125"/>
      <c r="H68" s="125"/>
      <c r="I68" s="125"/>
      <c r="J68" s="125"/>
      <c r="K68" s="125"/>
      <c r="L68" s="128"/>
      <c r="M68" s="129" t="str">
        <f>MID(" EW  NS NoneBoth",1+4*INT(MOD(11*B68,16)/4),4)</f>
        <v>None</v>
      </c>
      <c r="N68" s="124"/>
      <c r="O68" s="123"/>
      <c r="P68" s="227" t="str">
        <f>""&amp;MOD(O69-1,32)+1</f>
        <v>18</v>
      </c>
      <c r="Q68" s="125"/>
      <c r="R68" s="126" t="s">
        <v>52</v>
      </c>
      <c r="S68" s="127" t="str">
        <f ca="1">""&amp;VLOOKUP(1+10*O69,INDIRECT($BD$2),2,0)</f>
        <v>J7</v>
      </c>
      <c r="T68" s="125"/>
      <c r="U68" s="125"/>
      <c r="V68" s="125"/>
      <c r="W68" s="125"/>
      <c r="X68" s="125"/>
      <c r="Y68" s="125"/>
      <c r="Z68" s="128"/>
      <c r="AA68" s="129" t="str">
        <f>MID(" EW  NS NoneBoth",1+4*INT(MOD(11*P68,16)/4),4)</f>
        <v> NS </v>
      </c>
      <c r="AB68" s="124"/>
      <c r="AC68" s="123"/>
      <c r="AD68" s="227" t="str">
        <f>""&amp;MOD(AC69-1,32)+1</f>
        <v>19</v>
      </c>
      <c r="AE68" s="125"/>
      <c r="AF68" s="126" t="s">
        <v>52</v>
      </c>
      <c r="AG68" s="127" t="str">
        <f ca="1">""&amp;VLOOKUP(1+10*AC69,INDIRECT($BD$2),2,0)</f>
        <v>QJ4</v>
      </c>
      <c r="AH68" s="125"/>
      <c r="AI68" s="125"/>
      <c r="AJ68" s="125"/>
      <c r="AK68" s="125"/>
      <c r="AL68" s="125"/>
      <c r="AM68" s="125"/>
      <c r="AN68" s="128"/>
      <c r="AO68" s="129" t="str">
        <f>MID(" EW  NS NoneBoth",1+4*INT(MOD(11*AD68,16)/4),4)</f>
        <v> EW </v>
      </c>
      <c r="AP68" s="124"/>
      <c r="AQ68" s="123"/>
      <c r="AR68" s="227" t="str">
        <f>""&amp;MOD(AQ69-1,32)+1</f>
        <v>20</v>
      </c>
      <c r="AS68" s="125"/>
      <c r="AT68" s="126" t="s">
        <v>52</v>
      </c>
      <c r="AU68" s="127" t="str">
        <f ca="1">""&amp;VLOOKUP(1+10*AQ69,INDIRECT($BD$2),2,0)</f>
        <v>K1094</v>
      </c>
      <c r="AV68" s="125"/>
      <c r="AW68" s="125"/>
      <c r="AX68" s="125"/>
      <c r="AY68" s="125"/>
      <c r="AZ68" s="125"/>
      <c r="BA68" s="125"/>
      <c r="BB68" s="128"/>
      <c r="BC68" s="129" t="str">
        <f>MID(" EW  NS NoneBoth",1+4*INT(MOD(11*AR68,16)/4),4)</f>
        <v>Both</v>
      </c>
      <c r="BD68" s="124"/>
    </row>
    <row r="69" spans="1:56" ht="8.25" customHeight="1">
      <c r="A69" s="130">
        <f>1+AQ53</f>
        <v>17</v>
      </c>
      <c r="B69" s="119"/>
      <c r="C69" s="131"/>
      <c r="D69" s="126" t="s">
        <v>15</v>
      </c>
      <c r="E69" s="127" t="str">
        <f ca="1">""&amp;VLOOKUP(2+10*A69,INDIRECT($BD$2),2,0)</f>
        <v>943</v>
      </c>
      <c r="F69" s="125"/>
      <c r="G69" s="125"/>
      <c r="H69" s="125"/>
      <c r="I69" s="125"/>
      <c r="J69" s="125"/>
      <c r="K69" s="125"/>
      <c r="L69" s="125"/>
      <c r="M69" s="125"/>
      <c r="N69" s="132"/>
      <c r="O69" s="130">
        <f>1+A69</f>
        <v>18</v>
      </c>
      <c r="P69" s="119"/>
      <c r="Q69" s="131"/>
      <c r="R69" s="126" t="s">
        <v>15</v>
      </c>
      <c r="S69" s="127" t="str">
        <f ca="1">""&amp;VLOOKUP(2+10*O69,INDIRECT($BD$2),2,0)</f>
        <v>AQ1054</v>
      </c>
      <c r="T69" s="125"/>
      <c r="U69" s="125"/>
      <c r="V69" s="125"/>
      <c r="W69" s="125"/>
      <c r="X69" s="125"/>
      <c r="Y69" s="125"/>
      <c r="Z69" s="125"/>
      <c r="AA69" s="125"/>
      <c r="AB69" s="132"/>
      <c r="AC69" s="130">
        <f>1+O69</f>
        <v>19</v>
      </c>
      <c r="AD69" s="119"/>
      <c r="AE69" s="131"/>
      <c r="AF69" s="126" t="s">
        <v>15</v>
      </c>
      <c r="AG69" s="127" t="str">
        <f ca="1">""&amp;VLOOKUP(2+10*AC69,INDIRECT($BD$2),2,0)</f>
        <v>94</v>
      </c>
      <c r="AH69" s="125"/>
      <c r="AI69" s="125"/>
      <c r="AJ69" s="125"/>
      <c r="AK69" s="125"/>
      <c r="AL69" s="125"/>
      <c r="AM69" s="125"/>
      <c r="AN69" s="125"/>
      <c r="AO69" s="125"/>
      <c r="AP69" s="132"/>
      <c r="AQ69" s="130">
        <f>1+AC69</f>
        <v>20</v>
      </c>
      <c r="AR69" s="119"/>
      <c r="AS69" s="131"/>
      <c r="AT69" s="126" t="s">
        <v>15</v>
      </c>
      <c r="AU69" s="127" t="str">
        <f ca="1">""&amp;VLOOKUP(2+10*AQ69,INDIRECT($BD$2),2,0)</f>
        <v>AJ92</v>
      </c>
      <c r="AV69" s="125"/>
      <c r="AW69" s="125"/>
      <c r="AX69" s="125"/>
      <c r="AY69" s="125"/>
      <c r="AZ69" s="125"/>
      <c r="BA69" s="125"/>
      <c r="BB69" s="125"/>
      <c r="BC69" s="125"/>
      <c r="BD69" s="132"/>
    </row>
    <row r="70" spans="1:56" ht="8.25" customHeight="1">
      <c r="A70" s="133"/>
      <c r="B70" s="127"/>
      <c r="C70" s="127"/>
      <c r="D70" s="126" t="s">
        <v>53</v>
      </c>
      <c r="E70" s="127" t="str">
        <f ca="1">""&amp;VLOOKUP(3+10*A69,INDIRECT($BD$2),2,0)</f>
        <v>K752</v>
      </c>
      <c r="F70" s="125"/>
      <c r="G70" s="125"/>
      <c r="H70" s="125"/>
      <c r="I70" s="125"/>
      <c r="J70" s="125"/>
      <c r="K70" s="125"/>
      <c r="L70" s="125"/>
      <c r="M70" s="125"/>
      <c r="N70" s="132"/>
      <c r="O70" s="133"/>
      <c r="P70" s="127"/>
      <c r="Q70" s="127"/>
      <c r="R70" s="126" t="s">
        <v>53</v>
      </c>
      <c r="S70" s="127" t="str">
        <f ca="1">""&amp;VLOOKUP(3+10*O69,INDIRECT($BD$2),2,0)</f>
        <v>J108</v>
      </c>
      <c r="T70" s="125"/>
      <c r="U70" s="125"/>
      <c r="V70" s="125"/>
      <c r="W70" s="125"/>
      <c r="X70" s="125"/>
      <c r="Y70" s="125"/>
      <c r="Z70" s="125"/>
      <c r="AA70" s="125"/>
      <c r="AB70" s="132"/>
      <c r="AC70" s="133"/>
      <c r="AD70" s="127"/>
      <c r="AE70" s="127"/>
      <c r="AF70" s="126" t="s">
        <v>53</v>
      </c>
      <c r="AG70" s="127" t="str">
        <f ca="1">""&amp;VLOOKUP(3+10*AC69,INDIRECT($BD$2),2,0)</f>
        <v>AKJ5</v>
      </c>
      <c r="AH70" s="125"/>
      <c r="AI70" s="125"/>
      <c r="AJ70" s="125"/>
      <c r="AK70" s="125"/>
      <c r="AL70" s="125"/>
      <c r="AM70" s="125"/>
      <c r="AN70" s="125"/>
      <c r="AO70" s="125"/>
      <c r="AP70" s="132"/>
      <c r="AQ70" s="133"/>
      <c r="AR70" s="127"/>
      <c r="AS70" s="127"/>
      <c r="AT70" s="126" t="s">
        <v>53</v>
      </c>
      <c r="AU70" s="127" t="str">
        <f ca="1">""&amp;VLOOKUP(3+10*AQ69,INDIRECT($BD$2),2,0)</f>
        <v>AJ73</v>
      </c>
      <c r="AV70" s="125"/>
      <c r="AW70" s="125"/>
      <c r="AX70" s="125"/>
      <c r="AY70" s="125"/>
      <c r="AZ70" s="125"/>
      <c r="BA70" s="125"/>
      <c r="BB70" s="125"/>
      <c r="BC70" s="125"/>
      <c r="BD70" s="132"/>
    </row>
    <row r="71" spans="1:56" ht="8.25" customHeight="1">
      <c r="A71" s="133"/>
      <c r="B71" s="127"/>
      <c r="C71" s="127"/>
      <c r="D71" s="126" t="s">
        <v>17</v>
      </c>
      <c r="E71" s="127" t="str">
        <f ca="1">""&amp;VLOOKUP(4+10*A69,INDIRECT($BD$2),2,0)</f>
        <v>AJ3</v>
      </c>
      <c r="F71" s="125"/>
      <c r="G71" s="125"/>
      <c r="H71" s="125"/>
      <c r="I71" s="125"/>
      <c r="J71" s="125"/>
      <c r="K71" s="125"/>
      <c r="L71" s="125"/>
      <c r="M71" s="125"/>
      <c r="N71" s="132"/>
      <c r="O71" s="133"/>
      <c r="P71" s="127"/>
      <c r="Q71" s="127"/>
      <c r="R71" s="126" t="s">
        <v>17</v>
      </c>
      <c r="S71" s="127" t="str">
        <f ca="1">""&amp;VLOOKUP(4+10*O69,INDIRECT($BD$2),2,0)</f>
        <v>K54</v>
      </c>
      <c r="T71" s="125"/>
      <c r="U71" s="125"/>
      <c r="V71" s="125"/>
      <c r="W71" s="125"/>
      <c r="X71" s="125"/>
      <c r="Y71" s="125"/>
      <c r="Z71" s="125"/>
      <c r="AA71" s="125"/>
      <c r="AB71" s="132"/>
      <c r="AC71" s="133"/>
      <c r="AD71" s="127"/>
      <c r="AE71" s="127"/>
      <c r="AF71" s="126" t="s">
        <v>17</v>
      </c>
      <c r="AG71" s="127" t="str">
        <f ca="1">""&amp;VLOOKUP(4+10*AC69,INDIRECT($BD$2),2,0)</f>
        <v>A1086</v>
      </c>
      <c r="AH71" s="125"/>
      <c r="AI71" s="125"/>
      <c r="AJ71" s="125"/>
      <c r="AK71" s="125"/>
      <c r="AL71" s="125"/>
      <c r="AM71" s="125"/>
      <c r="AN71" s="125"/>
      <c r="AO71" s="125"/>
      <c r="AP71" s="132"/>
      <c r="AQ71" s="133"/>
      <c r="AR71" s="127"/>
      <c r="AS71" s="127"/>
      <c r="AT71" s="126" t="s">
        <v>17</v>
      </c>
      <c r="AU71" s="127" t="str">
        <f ca="1">""&amp;VLOOKUP(4+10*AQ69,INDIRECT($BD$2),2,0)</f>
        <v>5</v>
      </c>
      <c r="AV71" s="125"/>
      <c r="AW71" s="125"/>
      <c r="AX71" s="125"/>
      <c r="AY71" s="125"/>
      <c r="AZ71" s="125"/>
      <c r="BA71" s="125"/>
      <c r="BB71" s="125"/>
      <c r="BC71" s="125"/>
      <c r="BD71" s="132"/>
    </row>
    <row r="72" spans="1:56" ht="8.25" customHeight="1">
      <c r="A72" s="134"/>
      <c r="B72" s="127"/>
      <c r="C72" s="127"/>
      <c r="D72" s="127"/>
      <c r="E72" s="127"/>
      <c r="F72" s="127"/>
      <c r="G72" s="127"/>
      <c r="H72" s="125"/>
      <c r="I72" s="125"/>
      <c r="J72" s="125"/>
      <c r="K72" s="125"/>
      <c r="L72" s="125"/>
      <c r="M72" s="125"/>
      <c r="N72" s="132"/>
      <c r="O72" s="134"/>
      <c r="P72" s="127"/>
      <c r="Q72" s="127"/>
      <c r="R72" s="127"/>
      <c r="S72" s="127"/>
      <c r="T72" s="127"/>
      <c r="U72" s="127"/>
      <c r="V72" s="125"/>
      <c r="W72" s="125"/>
      <c r="X72" s="125"/>
      <c r="Y72" s="125"/>
      <c r="Z72" s="125"/>
      <c r="AA72" s="125"/>
      <c r="AB72" s="132"/>
      <c r="AC72" s="134"/>
      <c r="AD72" s="127"/>
      <c r="AE72" s="127"/>
      <c r="AF72" s="127"/>
      <c r="AG72" s="127"/>
      <c r="AH72" s="127"/>
      <c r="AI72" s="127"/>
      <c r="AJ72" s="125"/>
      <c r="AK72" s="125"/>
      <c r="AL72" s="125"/>
      <c r="AM72" s="125"/>
      <c r="AN72" s="125"/>
      <c r="AO72" s="125"/>
      <c r="AP72" s="132"/>
      <c r="AQ72" s="134"/>
      <c r="AR72" s="127"/>
      <c r="AS72" s="127"/>
      <c r="AT72" s="127"/>
      <c r="AU72" s="127"/>
      <c r="AV72" s="127"/>
      <c r="AW72" s="127"/>
      <c r="AX72" s="125"/>
      <c r="AY72" s="125"/>
      <c r="AZ72" s="125"/>
      <c r="BA72" s="125"/>
      <c r="BB72" s="125"/>
      <c r="BC72" s="125"/>
      <c r="BD72" s="132"/>
    </row>
    <row r="73" spans="1:56" ht="8.25" customHeight="1">
      <c r="A73" s="135" t="s">
        <v>52</v>
      </c>
      <c r="B73" s="127" t="str">
        <f ca="1">""&amp;VLOOKUP(1+10*A69,INDIRECT($BD$2),5,0)</f>
        <v>Q52</v>
      </c>
      <c r="C73" s="125"/>
      <c r="D73" s="125"/>
      <c r="E73" s="125"/>
      <c r="F73" s="125"/>
      <c r="H73" s="126" t="s">
        <v>52</v>
      </c>
      <c r="I73" s="127" t="str">
        <f ca="1">""&amp;VLOOKUP(1+10*A69,INDIRECT($BD$2),3,0)</f>
        <v>AK87</v>
      </c>
      <c r="K73" s="125"/>
      <c r="L73" s="127"/>
      <c r="M73" s="127"/>
      <c r="N73" s="136"/>
      <c r="O73" s="135" t="s">
        <v>52</v>
      </c>
      <c r="P73" s="127" t="str">
        <f ca="1">""&amp;VLOOKUP(1+10*O69,INDIRECT($BD$2),5,0)</f>
        <v>84</v>
      </c>
      <c r="Q73" s="125"/>
      <c r="R73" s="125"/>
      <c r="S73" s="125"/>
      <c r="T73" s="125"/>
      <c r="V73" s="126" t="s">
        <v>52</v>
      </c>
      <c r="W73" s="127" t="str">
        <f ca="1">""&amp;VLOOKUP(1+10*O69,INDIRECT($BD$2),3,0)</f>
        <v>K103</v>
      </c>
      <c r="Y73" s="125"/>
      <c r="Z73" s="127"/>
      <c r="AA73" s="127"/>
      <c r="AB73" s="136"/>
      <c r="AC73" s="135" t="s">
        <v>52</v>
      </c>
      <c r="AD73" s="127" t="str">
        <f ca="1">""&amp;VLOOKUP(1+10*AC69,INDIRECT($BD$2),5,0)</f>
        <v>K9</v>
      </c>
      <c r="AE73" s="125"/>
      <c r="AF73" s="125"/>
      <c r="AG73" s="125"/>
      <c r="AH73" s="125"/>
      <c r="AJ73" s="126" t="s">
        <v>52</v>
      </c>
      <c r="AK73" s="127" t="str">
        <f ca="1">""&amp;VLOOKUP(1+10*AC69,INDIRECT($BD$2),3,0)</f>
        <v>A8532</v>
      </c>
      <c r="AM73" s="125"/>
      <c r="AN73" s="127"/>
      <c r="AO73" s="127"/>
      <c r="AP73" s="136"/>
      <c r="AQ73" s="135" t="s">
        <v>52</v>
      </c>
      <c r="AR73" s="127" t="str">
        <f ca="1">""&amp;VLOOKUP(1+10*AQ69,INDIRECT($BD$2),5,0)</f>
        <v>A32</v>
      </c>
      <c r="AS73" s="125"/>
      <c r="AT73" s="125"/>
      <c r="AU73" s="125"/>
      <c r="AV73" s="125"/>
      <c r="AX73" s="126" t="s">
        <v>52</v>
      </c>
      <c r="AY73" s="127" t="str">
        <f ca="1">""&amp;VLOOKUP(1+10*AQ69,INDIRECT($BD$2),3,0)</f>
        <v>J875</v>
      </c>
      <c r="BA73" s="125"/>
      <c r="BB73" s="127"/>
      <c r="BC73" s="127"/>
      <c r="BD73" s="136"/>
    </row>
    <row r="74" spans="1:56" ht="8.25" customHeight="1">
      <c r="A74" s="135" t="s">
        <v>15</v>
      </c>
      <c r="B74" s="127" t="str">
        <f ca="1">""&amp;VLOOKUP(2+10*A69,INDIRECT($BD$2),5,0)</f>
        <v>A5</v>
      </c>
      <c r="C74" s="125"/>
      <c r="D74" s="125"/>
      <c r="E74" s="125"/>
      <c r="F74" s="125"/>
      <c r="H74" s="126" t="s">
        <v>15</v>
      </c>
      <c r="I74" s="127" t="str">
        <f ca="1">""&amp;VLOOKUP(2+10*A69,INDIRECT($BD$2),3,0)</f>
        <v>Q76</v>
      </c>
      <c r="K74" s="125"/>
      <c r="L74" s="127"/>
      <c r="M74" s="127"/>
      <c r="N74" s="136"/>
      <c r="O74" s="135" t="s">
        <v>15</v>
      </c>
      <c r="P74" s="127" t="str">
        <f ca="1">""&amp;VLOOKUP(2+10*O69,INDIRECT($BD$2),5,0)</f>
        <v>J8732</v>
      </c>
      <c r="Q74" s="125"/>
      <c r="R74" s="125"/>
      <c r="S74" s="125"/>
      <c r="T74" s="125"/>
      <c r="V74" s="126" t="s">
        <v>15</v>
      </c>
      <c r="W74" s="127" t="str">
        <f ca="1">""&amp;VLOOKUP(2+10*O69,INDIRECT($BD$2),3,0)</f>
        <v>6</v>
      </c>
      <c r="Y74" s="125"/>
      <c r="Z74" s="127"/>
      <c r="AA74" s="127"/>
      <c r="AB74" s="136"/>
      <c r="AC74" s="135" t="s">
        <v>15</v>
      </c>
      <c r="AD74" s="127" t="str">
        <f ca="1">""&amp;VLOOKUP(2+10*AC69,INDIRECT($BD$2),5,0)</f>
        <v>Q1063</v>
      </c>
      <c r="AE74" s="125"/>
      <c r="AF74" s="125"/>
      <c r="AG74" s="125"/>
      <c r="AH74" s="125"/>
      <c r="AJ74" s="126" t="s">
        <v>15</v>
      </c>
      <c r="AK74" s="127" t="str">
        <f ca="1">""&amp;VLOOKUP(2+10*AC69,INDIRECT($BD$2),3,0)</f>
        <v>AK752</v>
      </c>
      <c r="AM74" s="125"/>
      <c r="AN74" s="127"/>
      <c r="AO74" s="127"/>
      <c r="AP74" s="136"/>
      <c r="AQ74" s="135" t="s">
        <v>15</v>
      </c>
      <c r="AR74" s="127" t="str">
        <f ca="1">""&amp;VLOOKUP(2+10*AQ69,INDIRECT($BD$2),5,0)</f>
        <v>KQ5</v>
      </c>
      <c r="AS74" s="125"/>
      <c r="AT74" s="125"/>
      <c r="AU74" s="125"/>
      <c r="AV74" s="125"/>
      <c r="AX74" s="126" t="s">
        <v>15</v>
      </c>
      <c r="AY74" s="127" t="str">
        <f ca="1">""&amp;VLOOKUP(2+10*AQ69,INDIRECT($BD$2),3,0)</f>
        <v>104</v>
      </c>
      <c r="BA74" s="125"/>
      <c r="BB74" s="127"/>
      <c r="BC74" s="127"/>
      <c r="BD74" s="136"/>
    </row>
    <row r="75" spans="1:56" ht="8.25" customHeight="1">
      <c r="A75" s="135" t="s">
        <v>53</v>
      </c>
      <c r="B75" s="127" t="str">
        <f ca="1">""&amp;VLOOKUP(3+10*A69,INDIRECT($BD$2),5,0)</f>
        <v>A1063</v>
      </c>
      <c r="C75" s="125"/>
      <c r="D75" s="125"/>
      <c r="E75" s="125"/>
      <c r="F75" s="125"/>
      <c r="H75" s="126" t="s">
        <v>53</v>
      </c>
      <c r="I75" s="127" t="str">
        <f ca="1">""&amp;VLOOKUP(3+10*A69,INDIRECT($BD$2),3,0)</f>
        <v>QJ98</v>
      </c>
      <c r="K75" s="125"/>
      <c r="L75" s="127"/>
      <c r="M75" s="127"/>
      <c r="N75" s="136"/>
      <c r="O75" s="135" t="s">
        <v>53</v>
      </c>
      <c r="P75" s="127" t="str">
        <f ca="1">""&amp;VLOOKUP(3+10*O69,INDIRECT($BD$2),5,0)</f>
        <v>9</v>
      </c>
      <c r="Q75" s="125"/>
      <c r="R75" s="125"/>
      <c r="S75" s="125"/>
      <c r="T75" s="125"/>
      <c r="V75" s="126" t="s">
        <v>53</v>
      </c>
      <c r="W75" s="127" t="str">
        <f ca="1">""&amp;VLOOKUP(3+10*O69,INDIRECT($BD$2),3,0)</f>
        <v>AKQ763</v>
      </c>
      <c r="Y75" s="125"/>
      <c r="Z75" s="127"/>
      <c r="AA75" s="127"/>
      <c r="AB75" s="136"/>
      <c r="AC75" s="135" t="s">
        <v>53</v>
      </c>
      <c r="AD75" s="127" t="str">
        <f ca="1">""&amp;VLOOKUP(3+10*AC69,INDIRECT($BD$2),5,0)</f>
        <v>1063</v>
      </c>
      <c r="AE75" s="125"/>
      <c r="AF75" s="125"/>
      <c r="AG75" s="125"/>
      <c r="AH75" s="125"/>
      <c r="AJ75" s="126" t="s">
        <v>53</v>
      </c>
      <c r="AK75" s="127" t="str">
        <f ca="1">""&amp;VLOOKUP(3+10*AC69,INDIRECT($BD$2),3,0)</f>
        <v>942</v>
      </c>
      <c r="AM75" s="125"/>
      <c r="AN75" s="127"/>
      <c r="AO75" s="127"/>
      <c r="AP75" s="136"/>
      <c r="AQ75" s="135" t="s">
        <v>53</v>
      </c>
      <c r="AR75" s="127" t="str">
        <f ca="1">""&amp;VLOOKUP(3+10*AQ69,INDIRECT($BD$2),5,0)</f>
        <v>Q862</v>
      </c>
      <c r="AS75" s="125"/>
      <c r="AT75" s="125"/>
      <c r="AU75" s="125"/>
      <c r="AV75" s="125"/>
      <c r="AX75" s="126" t="s">
        <v>53</v>
      </c>
      <c r="AY75" s="127" t="str">
        <f ca="1">""&amp;VLOOKUP(3+10*AQ69,INDIRECT($BD$2),3,0)</f>
        <v>K54</v>
      </c>
      <c r="BA75" s="125"/>
      <c r="BB75" s="127"/>
      <c r="BC75" s="127"/>
      <c r="BD75" s="136"/>
    </row>
    <row r="76" spans="1:56" ht="8.25" customHeight="1">
      <c r="A76" s="135" t="s">
        <v>17</v>
      </c>
      <c r="B76" s="127" t="str">
        <f ca="1">""&amp;VLOOKUP(4+10*A69,INDIRECT($BD$2),5,0)</f>
        <v>KQ92</v>
      </c>
      <c r="C76" s="125"/>
      <c r="D76" s="125"/>
      <c r="E76" s="125"/>
      <c r="F76" s="125"/>
      <c r="H76" s="126" t="s">
        <v>17</v>
      </c>
      <c r="I76" s="127" t="str">
        <f ca="1">""&amp;VLOOKUP(4+10*A69,INDIRECT($BD$2),3,0)</f>
        <v>54</v>
      </c>
      <c r="K76" s="125"/>
      <c r="L76" s="127"/>
      <c r="M76" s="127"/>
      <c r="N76" s="136"/>
      <c r="O76" s="135" t="s">
        <v>17</v>
      </c>
      <c r="P76" s="127" t="str">
        <f ca="1">""&amp;VLOOKUP(4+10*O69,INDIRECT($BD$2),5,0)</f>
        <v>J10976</v>
      </c>
      <c r="Q76" s="125"/>
      <c r="R76" s="125"/>
      <c r="S76" s="125"/>
      <c r="T76" s="125"/>
      <c r="V76" s="126" t="s">
        <v>17</v>
      </c>
      <c r="W76" s="127" t="str">
        <f ca="1">""&amp;VLOOKUP(4+10*O69,INDIRECT($BD$2),3,0)</f>
        <v>A32</v>
      </c>
      <c r="Y76" s="125"/>
      <c r="Z76" s="127"/>
      <c r="AA76" s="127"/>
      <c r="AB76" s="136"/>
      <c r="AC76" s="135" t="s">
        <v>17</v>
      </c>
      <c r="AD76" s="127" t="str">
        <f ca="1">""&amp;VLOOKUP(4+10*AC69,INDIRECT($BD$2),5,0)</f>
        <v>KQ52</v>
      </c>
      <c r="AE76" s="125"/>
      <c r="AF76" s="125"/>
      <c r="AG76" s="125"/>
      <c r="AH76" s="125"/>
      <c r="AJ76" s="126" t="s">
        <v>17</v>
      </c>
      <c r="AK76" s="127" t="str">
        <f ca="1">""&amp;VLOOKUP(4+10*AC69,INDIRECT($BD$2),3,0)</f>
        <v>--</v>
      </c>
      <c r="AM76" s="125"/>
      <c r="AN76" s="127"/>
      <c r="AO76" s="127"/>
      <c r="AP76" s="136"/>
      <c r="AQ76" s="135" t="s">
        <v>17</v>
      </c>
      <c r="AR76" s="127" t="str">
        <f ca="1">""&amp;VLOOKUP(4+10*AQ69,INDIRECT($BD$2),5,0)</f>
        <v>Q82</v>
      </c>
      <c r="AS76" s="125"/>
      <c r="AT76" s="125"/>
      <c r="AU76" s="125"/>
      <c r="AV76" s="125"/>
      <c r="AX76" s="126" t="s">
        <v>17</v>
      </c>
      <c r="AY76" s="127" t="str">
        <f ca="1">""&amp;VLOOKUP(4+10*AQ69,INDIRECT($BD$2),3,0)</f>
        <v>AJ94</v>
      </c>
      <c r="BA76" s="125"/>
      <c r="BB76" s="127"/>
      <c r="BC76" s="127"/>
      <c r="BD76" s="136"/>
    </row>
    <row r="77" spans="1:56" ht="8.25" customHeight="1">
      <c r="A77" s="137"/>
      <c r="B77" s="125"/>
      <c r="C77" s="125"/>
      <c r="D77" s="125"/>
      <c r="E77" s="125"/>
      <c r="F77" s="125"/>
      <c r="G77" s="125"/>
      <c r="H77" s="127"/>
      <c r="I77" s="127"/>
      <c r="J77" s="127"/>
      <c r="K77" s="127"/>
      <c r="L77" s="127"/>
      <c r="M77" s="127"/>
      <c r="N77" s="136"/>
      <c r="O77" s="137"/>
      <c r="P77" s="125"/>
      <c r="Q77" s="125"/>
      <c r="R77" s="125"/>
      <c r="S77" s="125"/>
      <c r="T77" s="125"/>
      <c r="U77" s="125"/>
      <c r="V77" s="127"/>
      <c r="W77" s="127"/>
      <c r="X77" s="127"/>
      <c r="Y77" s="127"/>
      <c r="Z77" s="127"/>
      <c r="AA77" s="127"/>
      <c r="AB77" s="136"/>
      <c r="AC77" s="137"/>
      <c r="AD77" s="125"/>
      <c r="AE77" s="125"/>
      <c r="AF77" s="125"/>
      <c r="AG77" s="125"/>
      <c r="AH77" s="125"/>
      <c r="AI77" s="125"/>
      <c r="AJ77" s="127"/>
      <c r="AK77" s="127"/>
      <c r="AL77" s="127"/>
      <c r="AM77" s="127"/>
      <c r="AN77" s="127"/>
      <c r="AO77" s="127"/>
      <c r="AP77" s="136"/>
      <c r="AQ77" s="137"/>
      <c r="AR77" s="125"/>
      <c r="AS77" s="125"/>
      <c r="AT77" s="125"/>
      <c r="AU77" s="125"/>
      <c r="AV77" s="125"/>
      <c r="AW77" s="125"/>
      <c r="AX77" s="127"/>
      <c r="AY77" s="127"/>
      <c r="AZ77" s="127"/>
      <c r="BA77" s="127"/>
      <c r="BB77" s="127"/>
      <c r="BC77" s="127"/>
      <c r="BD77" s="136"/>
    </row>
    <row r="78" spans="1:56" ht="8.25" customHeight="1">
      <c r="A78" s="137"/>
      <c r="B78" s="125"/>
      <c r="C78" s="125"/>
      <c r="D78" s="126" t="s">
        <v>52</v>
      </c>
      <c r="E78" s="127" t="str">
        <f ca="1">""&amp;VLOOKUP(1+10*A69,INDIRECT($BD$2),4,0)</f>
        <v>1064</v>
      </c>
      <c r="F78" s="125"/>
      <c r="G78" s="125"/>
      <c r="H78" s="125"/>
      <c r="I78" s="138"/>
      <c r="J78" s="139" t="s">
        <v>55</v>
      </c>
      <c r="K78" s="140" t="s">
        <v>52</v>
      </c>
      <c r="L78" s="140" t="s">
        <v>15</v>
      </c>
      <c r="M78" s="140" t="s">
        <v>53</v>
      </c>
      <c r="N78" s="141" t="s">
        <v>17</v>
      </c>
      <c r="O78" s="137"/>
      <c r="P78" s="125"/>
      <c r="Q78" s="125"/>
      <c r="R78" s="126" t="s">
        <v>52</v>
      </c>
      <c r="S78" s="127" t="str">
        <f ca="1">""&amp;VLOOKUP(1+10*O69,INDIRECT($BD$2),4,0)</f>
        <v>AQ9652</v>
      </c>
      <c r="T78" s="125"/>
      <c r="U78" s="125"/>
      <c r="V78" s="125"/>
      <c r="W78" s="138"/>
      <c r="X78" s="139" t="s">
        <v>55</v>
      </c>
      <c r="Y78" s="140" t="s">
        <v>52</v>
      </c>
      <c r="Z78" s="140" t="s">
        <v>15</v>
      </c>
      <c r="AA78" s="140" t="s">
        <v>53</v>
      </c>
      <c r="AB78" s="141" t="s">
        <v>17</v>
      </c>
      <c r="AC78" s="137"/>
      <c r="AD78" s="125"/>
      <c r="AE78" s="125"/>
      <c r="AF78" s="126" t="s">
        <v>52</v>
      </c>
      <c r="AG78" s="127" t="str">
        <f ca="1">""&amp;VLOOKUP(1+10*AC69,INDIRECT($BD$2),4,0)</f>
        <v>1076</v>
      </c>
      <c r="AH78" s="125"/>
      <c r="AI78" s="125"/>
      <c r="AJ78" s="125"/>
      <c r="AK78" s="138"/>
      <c r="AL78" s="139" t="s">
        <v>55</v>
      </c>
      <c r="AM78" s="140" t="s">
        <v>52</v>
      </c>
      <c r="AN78" s="140" t="s">
        <v>15</v>
      </c>
      <c r="AO78" s="140" t="s">
        <v>53</v>
      </c>
      <c r="AP78" s="141" t="s">
        <v>17</v>
      </c>
      <c r="AQ78" s="137"/>
      <c r="AR78" s="125"/>
      <c r="AS78" s="125"/>
      <c r="AT78" s="126" t="s">
        <v>52</v>
      </c>
      <c r="AU78" s="127" t="str">
        <f ca="1">""&amp;VLOOKUP(1+10*AQ69,INDIRECT($BD$2),4,0)</f>
        <v>Q6</v>
      </c>
      <c r="AV78" s="125"/>
      <c r="AW78" s="125"/>
      <c r="AX78" s="125"/>
      <c r="AY78" s="138"/>
      <c r="AZ78" s="139" t="s">
        <v>55</v>
      </c>
      <c r="BA78" s="140" t="s">
        <v>52</v>
      </c>
      <c r="BB78" s="140" t="s">
        <v>15</v>
      </c>
      <c r="BC78" s="140" t="s">
        <v>53</v>
      </c>
      <c r="BD78" s="141" t="s">
        <v>17</v>
      </c>
    </row>
    <row r="79" spans="1:56" ht="8.25" customHeight="1">
      <c r="A79" s="203"/>
      <c r="B79" s="228" t="s">
        <v>65</v>
      </c>
      <c r="C79" s="125"/>
      <c r="D79" s="126" t="s">
        <v>15</v>
      </c>
      <c r="E79" s="127" t="str">
        <f ca="1">""&amp;VLOOKUP(2+10*A69,INDIRECT($BD$2),4,0)</f>
        <v>KJ1082</v>
      </c>
      <c r="F79" s="125"/>
      <c r="G79" s="125"/>
      <c r="H79" s="125"/>
      <c r="I79" s="142" t="s">
        <v>20</v>
      </c>
      <c r="J79" s="143" t="str">
        <f ca="1">CHOOSE(FIND(MID(VLOOKUP(5+10*A69,INDIRECT($BD$2),2,0),1,1),"0123456789ABCD"),"--","--","--","--","--","--","--","1","2","3","4","5","6","7")</f>
        <v>--</v>
      </c>
      <c r="K79" s="143" t="str">
        <f ca="1">CHOOSE(FIND(MID(VLOOKUP(5+10*A69,INDIRECT($BD$2),2,0),2,1),"0123456789ABCD"),"--","--","--","--","--","--","--","1","2","3","4","5","6","7")</f>
        <v>--</v>
      </c>
      <c r="L79" s="143" t="str">
        <f ca="1">CHOOSE(FIND(MID(VLOOKUP(5+10*A69,INDIRECT($BD$2),2,0),3,1),"0123456789ABCD"),"--","--","--","--","--","--","--","1","2","3","4","5","6","7")</f>
        <v>--</v>
      </c>
      <c r="M79" s="143" t="str">
        <f ca="1">CHOOSE(FIND(MID(VLOOKUP(5+10*A69,INDIRECT($BD$2),2,0),4,1),"0123456789ABCD"),"--","--","--","--","--","--","--","1","2","3","4","5","6","7")</f>
        <v>--</v>
      </c>
      <c r="N79" s="144" t="str">
        <f ca="1">CHOOSE(FIND(MID(VLOOKUP(5+10*A69,INDIRECT($BD$2),2,0),5,1),"0123456789ABCD"),"--","--","--","--","--","--","--","1","2","3","4","5","6","7")</f>
        <v>--</v>
      </c>
      <c r="O79" s="203"/>
      <c r="P79" s="228" t="s">
        <v>65</v>
      </c>
      <c r="Q79" s="125"/>
      <c r="R79" s="126" t="s">
        <v>15</v>
      </c>
      <c r="S79" s="127" t="str">
        <f ca="1">""&amp;VLOOKUP(2+10*O69,INDIRECT($BD$2),4,0)</f>
        <v>K9</v>
      </c>
      <c r="T79" s="125"/>
      <c r="U79" s="125"/>
      <c r="V79" s="125"/>
      <c r="W79" s="142" t="s">
        <v>20</v>
      </c>
      <c r="X79" s="143" t="str">
        <f ca="1">CHOOSE(FIND(MID(VLOOKUP(5+10*O69,INDIRECT($BD$2),2,0),1,1),"0123456789ABCD"),"--","--","--","--","--","--","--","1","2","3","4","5","6","7")</f>
        <v>--</v>
      </c>
      <c r="Y79" s="143" t="str">
        <f ca="1">CHOOSE(FIND(MID(VLOOKUP(5+10*O69,INDIRECT($BD$2),2,0),2,1),"0123456789ABCD"),"--","--","--","--","--","--","--","1","2","3","4","5","6","7")</f>
        <v>2</v>
      </c>
      <c r="Z79" s="143" t="str">
        <f ca="1">CHOOSE(FIND(MID(VLOOKUP(5+10*O69,INDIRECT($BD$2),2,0),3,1),"0123456789ABCD"),"--","--","--","--","--","--","--","1","2","3","4","5","6","7")</f>
        <v>1</v>
      </c>
      <c r="AA79" s="143" t="str">
        <f ca="1">CHOOSE(FIND(MID(VLOOKUP(5+10*O69,INDIRECT($BD$2),2,0),4,1),"0123456789ABCD"),"--","--","--","--","--","--","--","1","2","3","4","5","6","7")</f>
        <v>--</v>
      </c>
      <c r="AB79" s="144" t="str">
        <f ca="1">CHOOSE(FIND(MID(VLOOKUP(5+10*O69,INDIRECT($BD$2),2,0),5,1),"0123456789ABCD"),"--","--","--","--","--","--","--","1","2","3","4","5","6","7")</f>
        <v>--</v>
      </c>
      <c r="AC79" s="203"/>
      <c r="AD79" s="228" t="s">
        <v>65</v>
      </c>
      <c r="AE79" s="125"/>
      <c r="AF79" s="126" t="s">
        <v>15</v>
      </c>
      <c r="AG79" s="127" t="str">
        <f ca="1">""&amp;VLOOKUP(2+10*AC69,INDIRECT($BD$2),4,0)</f>
        <v>J8</v>
      </c>
      <c r="AH79" s="125"/>
      <c r="AI79" s="125"/>
      <c r="AJ79" s="125"/>
      <c r="AK79" s="142" t="s">
        <v>20</v>
      </c>
      <c r="AL79" s="143" t="str">
        <f ca="1">CHOOSE(FIND(MID(VLOOKUP(5+10*AC69,INDIRECT($BD$2),2,0),1,1),"0123456789ABCD"),"--","--","--","--","--","--","--","1","2","3","4","5","6","7")</f>
        <v>--</v>
      </c>
      <c r="AM79" s="143" t="str">
        <f ca="1">CHOOSE(FIND(MID(VLOOKUP(5+10*AC69,INDIRECT($BD$2),2,0),2,1),"0123456789ABCD"),"--","--","--","--","--","--","--","1","2","3","4","5","6","7")</f>
        <v>--</v>
      </c>
      <c r="AN79" s="143" t="str">
        <f ca="1">CHOOSE(FIND(MID(VLOOKUP(5+10*AC69,INDIRECT($BD$2),2,0),3,1),"0123456789ABCD"),"--","--","--","--","--","--","--","1","2","3","4","5","6","7")</f>
        <v>--</v>
      </c>
      <c r="AO79" s="143" t="str">
        <f ca="1">CHOOSE(FIND(MID(VLOOKUP(5+10*AC69,INDIRECT($BD$2),2,0),4,1),"0123456789ABCD"),"--","--","--","--","--","--","--","1","2","3","4","5","6","7")</f>
        <v>--</v>
      </c>
      <c r="AP79" s="144" t="str">
        <f ca="1">CHOOSE(FIND(MID(VLOOKUP(5+10*AC69,INDIRECT($BD$2),2,0),5,1),"0123456789ABCD"),"--","--","--","--","--","--","--","1","2","3","4","5","6","7")</f>
        <v>1</v>
      </c>
      <c r="AQ79" s="203"/>
      <c r="AR79" s="228" t="s">
        <v>65</v>
      </c>
      <c r="AS79" s="125"/>
      <c r="AT79" s="126" t="s">
        <v>15</v>
      </c>
      <c r="AU79" s="127" t="str">
        <f ca="1">""&amp;VLOOKUP(2+10*AQ69,INDIRECT($BD$2),4,0)</f>
        <v>8763</v>
      </c>
      <c r="AV79" s="125"/>
      <c r="AW79" s="125"/>
      <c r="AX79" s="125"/>
      <c r="AY79" s="142" t="s">
        <v>20</v>
      </c>
      <c r="AZ79" s="143" t="str">
        <f ca="1">CHOOSE(FIND(MID(VLOOKUP(5+10*AQ69,INDIRECT($BD$2),2,0),1,1),"0123456789ABCD"),"--","--","--","--","--","--","--","1","2","3","4","5","6","7")</f>
        <v>1</v>
      </c>
      <c r="BA79" s="143" t="str">
        <f ca="1">CHOOSE(FIND(MID(VLOOKUP(5+10*AQ69,INDIRECT($BD$2),2,0),2,1),"0123456789ABCD"),"--","--","--","--","--","--","--","1","2","3","4","5","6","7")</f>
        <v>1</v>
      </c>
      <c r="BB79" s="143" t="str">
        <f ca="1">CHOOSE(FIND(MID(VLOOKUP(5+10*AQ69,INDIRECT($BD$2),2,0),3,1),"0123456789ABCD"),"--","--","--","--","--","--","--","1","2","3","4","5","6","7")</f>
        <v>3</v>
      </c>
      <c r="BC79" s="143" t="str">
        <f ca="1">CHOOSE(FIND(MID(VLOOKUP(5+10*AQ69,INDIRECT($BD$2),2,0),4,1),"0123456789ABCD"),"--","--","--","--","--","--","--","1","2","3","4","5","6","7")</f>
        <v>1</v>
      </c>
      <c r="BD79" s="144" t="str">
        <f ca="1">CHOOSE(FIND(MID(VLOOKUP(5+10*AQ69,INDIRECT($BD$2),2,0),5,1),"0123456789ABCD"),"--","--","--","--","--","--","--","1","2","3","4","5","6","7")</f>
        <v>1</v>
      </c>
    </row>
    <row r="80" spans="1:56" ht="8.25" customHeight="1">
      <c r="A80" s="137"/>
      <c r="B80" s="229" t="str">
        <f ca="1">""&amp;MID(VLOOKUP(6+10*A69,INDIRECT($BD$2),2,0),1,1)&amp;CHOOSE(FIND(MID(VLOOKUP(6+10*A69,INDIRECT($BD$2),2,0),2,1),"SHDCN"),"♠","♥","♦","♣","NT")&amp;IF(VLOOKUP(6+10*A69,INDIRECT($BD$2),3,0)="d","*","")&amp;", "&amp;VLOOKUP(6+10*A69,INDIRECT($BD$2),4,0)</f>
        <v>1♠, E</v>
      </c>
      <c r="C80" s="125"/>
      <c r="D80" s="126" t="s">
        <v>53</v>
      </c>
      <c r="E80" s="127" t="str">
        <f ca="1">""&amp;VLOOKUP(3+10*A69,INDIRECT($BD$2),4,0)</f>
        <v>4</v>
      </c>
      <c r="F80" s="125"/>
      <c r="G80" s="125"/>
      <c r="H80" s="125"/>
      <c r="I80" s="142" t="s">
        <v>21</v>
      </c>
      <c r="J80" s="143" t="str">
        <f ca="1">CHOOSE(FIND(MID(VLOOKUP(5+10*A69,INDIRECT($BD$2),4,0),1,1),"0123456789ABCD"),"--","--","--","--","--","--","--","1","2","3","4","5","6","7")</f>
        <v>--</v>
      </c>
      <c r="K80" s="143" t="str">
        <f ca="1">CHOOSE(FIND(MID(VLOOKUP(5+10*A69,INDIRECT($BD$2),4,0),2,1),"0123456789ABCD"),"--","--","--","--","--","--","--","1","2","3","4","5","6","7")</f>
        <v>--</v>
      </c>
      <c r="L80" s="143" t="str">
        <f ca="1">CHOOSE(FIND(MID(VLOOKUP(5+10*A69,INDIRECT($BD$2),4,0),3,1),"0123456789ABCD"),"--","--","--","--","--","--","--","1","2","3","4","5","6","7")</f>
        <v>--</v>
      </c>
      <c r="M80" s="143" t="str">
        <f ca="1">CHOOSE(FIND(MID(VLOOKUP(5+10*A69,INDIRECT($BD$2),4,0),4,1),"0123456789ABCD"),"--","--","--","--","--","--","--","1","2","3","4","5","6","7")</f>
        <v>--</v>
      </c>
      <c r="N80" s="144" t="str">
        <f ca="1">CHOOSE(FIND(MID(VLOOKUP(5+10*A69,INDIRECT($BD$2),4,0),5,1),"0123456789ABCD"),"--","--","--","--","--","--","--","1","2","3","4","5","6","7")</f>
        <v>--</v>
      </c>
      <c r="O80" s="137"/>
      <c r="P80" s="229" t="str">
        <f ca="1">""&amp;MID(VLOOKUP(6+10*O69,INDIRECT($BD$2),2,0),1,1)&amp;CHOOSE(FIND(MID(VLOOKUP(6+10*O69,INDIRECT($BD$2),2,0),2,1),"SHDCN"),"♠","♥","♦","♣","NT")&amp;IF(VLOOKUP(6+10*O69,INDIRECT($BD$2),3,0)="d","*","")&amp;", "&amp;VLOOKUP(6+10*O69,INDIRECT($BD$2),4,0)</f>
        <v>3♣*, E</v>
      </c>
      <c r="Q80" s="125"/>
      <c r="R80" s="126" t="s">
        <v>53</v>
      </c>
      <c r="S80" s="127" t="str">
        <f ca="1">""&amp;VLOOKUP(3+10*O69,INDIRECT($BD$2),4,0)</f>
        <v>542</v>
      </c>
      <c r="T80" s="125"/>
      <c r="U80" s="125"/>
      <c r="V80" s="125"/>
      <c r="W80" s="142" t="s">
        <v>21</v>
      </c>
      <c r="X80" s="143" t="str">
        <f ca="1">CHOOSE(FIND(MID(VLOOKUP(5+10*O69,INDIRECT($BD$2),4,0),1,1),"0123456789ABCD"),"--","--","--","--","--","--","--","1","2","3","4","5","6","7")</f>
        <v>--</v>
      </c>
      <c r="Y80" s="143" t="str">
        <f ca="1">CHOOSE(FIND(MID(VLOOKUP(5+10*O69,INDIRECT($BD$2),4,0),2,1),"0123456789ABCD"),"--","--","--","--","--","--","--","1","2","3","4","5","6","7")</f>
        <v>2</v>
      </c>
      <c r="Z80" s="143" t="str">
        <f ca="1">CHOOSE(FIND(MID(VLOOKUP(5+10*O69,INDIRECT($BD$2),4,0),3,1),"0123456789ABCD"),"--","--","--","--","--","--","--","1","2","3","4","5","6","7")</f>
        <v>1</v>
      </c>
      <c r="AA80" s="143" t="str">
        <f ca="1">CHOOSE(FIND(MID(VLOOKUP(5+10*O69,INDIRECT($BD$2),4,0),4,1),"0123456789ABCD"),"--","--","--","--","--","--","--","1","2","3","4","5","6","7")</f>
        <v>--</v>
      </c>
      <c r="AB80" s="144" t="str">
        <f ca="1">CHOOSE(FIND(MID(VLOOKUP(5+10*O69,INDIRECT($BD$2),4,0),5,1),"0123456789ABCD"),"--","--","--","--","--","--","--","1","2","3","4","5","6","7")</f>
        <v>--</v>
      </c>
      <c r="AC80" s="137"/>
      <c r="AD80" s="229" t="str">
        <f ca="1">""&amp;MID(VLOOKUP(6+10*AC69,INDIRECT($BD$2),2,0),1,1)&amp;CHOOSE(FIND(MID(VLOOKUP(6+10*AC69,INDIRECT($BD$2),2,0),2,1),"SHDCN"),"♠","♥","♦","♣","NT")&amp;IF(VLOOKUP(6+10*AC69,INDIRECT($BD$2),3,0)="d","*","")&amp;", "&amp;VLOOKUP(6+10*AC69,INDIRECT($BD$2),4,0)</f>
        <v>4♥, E</v>
      </c>
      <c r="AE80" s="125"/>
      <c r="AF80" s="126" t="s">
        <v>53</v>
      </c>
      <c r="AG80" s="127" t="str">
        <f ca="1">""&amp;VLOOKUP(3+10*AC69,INDIRECT($BD$2),4,0)</f>
        <v>Q87</v>
      </c>
      <c r="AH80" s="125"/>
      <c r="AI80" s="125"/>
      <c r="AJ80" s="125"/>
      <c r="AK80" s="142" t="s">
        <v>21</v>
      </c>
      <c r="AL80" s="143" t="str">
        <f ca="1">CHOOSE(FIND(MID(VLOOKUP(5+10*AC69,INDIRECT($BD$2),4,0),1,1),"0123456789ABCD"),"--","--","--","--","--","--","--","1","2","3","4","5","6","7")</f>
        <v>--</v>
      </c>
      <c r="AM80" s="143" t="str">
        <f ca="1">CHOOSE(FIND(MID(VLOOKUP(5+10*AC69,INDIRECT($BD$2),4,0),2,1),"0123456789ABCD"),"--","--","--","--","--","--","--","1","2","3","4","5","6","7")</f>
        <v>--</v>
      </c>
      <c r="AN80" s="143" t="str">
        <f ca="1">CHOOSE(FIND(MID(VLOOKUP(5+10*AC69,INDIRECT($BD$2),4,0),3,1),"0123456789ABCD"),"--","--","--","--","--","--","--","1","2","3","4","5","6","7")</f>
        <v>--</v>
      </c>
      <c r="AO80" s="143" t="str">
        <f ca="1">CHOOSE(FIND(MID(VLOOKUP(5+10*AC69,INDIRECT($BD$2),4,0),4,1),"0123456789ABCD"),"--","--","--","--","--","--","--","1","2","3","4","5","6","7")</f>
        <v>--</v>
      </c>
      <c r="AP80" s="144" t="str">
        <f ca="1">CHOOSE(FIND(MID(VLOOKUP(5+10*AC69,INDIRECT($BD$2),4,0),5,1),"0123456789ABCD"),"--","--","--","--","--","--","--","1","2","3","4","5","6","7")</f>
        <v>1</v>
      </c>
      <c r="AQ80" s="137"/>
      <c r="AR80" s="229" t="str">
        <f ca="1">""&amp;MID(VLOOKUP(6+10*AQ69,INDIRECT($BD$2),2,0),1,1)&amp;CHOOSE(FIND(MID(VLOOKUP(6+10*AQ69,INDIRECT($BD$2),2,0),2,1),"SHDCN"),"♠","♥","♦","♣","NT")&amp;IF(VLOOKUP(6+10*AQ69,INDIRECT($BD$2),3,0)="d","*","")&amp;", "&amp;VLOOKUP(6+10*AQ69,INDIRECT($BD$2),4,0)</f>
        <v>1♥, S</v>
      </c>
      <c r="AS80" s="125"/>
      <c r="AT80" s="126" t="s">
        <v>53</v>
      </c>
      <c r="AU80" s="127" t="str">
        <f ca="1">""&amp;VLOOKUP(3+10*AQ69,INDIRECT($BD$2),4,0)</f>
        <v>109</v>
      </c>
      <c r="AV80" s="125"/>
      <c r="AW80" s="125"/>
      <c r="AX80" s="125"/>
      <c r="AY80" s="142" t="s">
        <v>21</v>
      </c>
      <c r="AZ80" s="143" t="str">
        <f ca="1">CHOOSE(FIND(MID(VLOOKUP(5+10*AQ69,INDIRECT($BD$2),4,0),1,1),"0123456789ABCD"),"--","--","--","--","--","--","--","1","2","3","4","5","6","7")</f>
        <v>1</v>
      </c>
      <c r="BA80" s="143" t="str">
        <f ca="1">CHOOSE(FIND(MID(VLOOKUP(5+10*AQ69,INDIRECT($BD$2),4,0),2,1),"0123456789ABCD"),"--","--","--","--","--","--","--","1","2","3","4","5","6","7")</f>
        <v>1</v>
      </c>
      <c r="BB80" s="143" t="str">
        <f ca="1">CHOOSE(FIND(MID(VLOOKUP(5+10*AQ69,INDIRECT($BD$2),4,0),3,1),"0123456789ABCD"),"--","--","--","--","--","--","--","1","2","3","4","5","6","7")</f>
        <v>3</v>
      </c>
      <c r="BC80" s="143" t="str">
        <f ca="1">CHOOSE(FIND(MID(VLOOKUP(5+10*AQ69,INDIRECT($BD$2),4,0),4,1),"0123456789ABCD"),"--","--","--","--","--","--","--","1","2","3","4","5","6","7")</f>
        <v>1</v>
      </c>
      <c r="BD80" s="144" t="str">
        <f ca="1">CHOOSE(FIND(MID(VLOOKUP(5+10*AQ69,INDIRECT($BD$2),4,0),5,1),"0123456789ABCD"),"--","--","--","--","--","--","--","1","2","3","4","5","6","7")</f>
        <v>1</v>
      </c>
    </row>
    <row r="81" spans="1:56" ht="8.25" customHeight="1">
      <c r="A81" s="137"/>
      <c r="B81" s="230" t="str">
        <f ca="1">""&amp;IF(VLOOKUP(6+10*A69,INDIRECT($BD$2),5,0)&gt;0,"+"&amp;VLOOKUP(6+10*A69,INDIRECT($BD$2),5,0),VLOOKUP(6+10*A69,INDIRECT($BD$2),5,0))</f>
        <v>-140</v>
      </c>
      <c r="C81" s="125"/>
      <c r="D81" s="126" t="s">
        <v>17</v>
      </c>
      <c r="E81" s="127" t="str">
        <f ca="1">""&amp;VLOOKUP(4+10*A69,INDIRECT($BD$2),4,0)</f>
        <v>10876</v>
      </c>
      <c r="F81" s="125"/>
      <c r="G81" s="125"/>
      <c r="H81" s="125"/>
      <c r="I81" s="142" t="s">
        <v>22</v>
      </c>
      <c r="J81" s="143" t="str">
        <f ca="1">CHOOSE(FIND(MID(VLOOKUP(5+10*A69,INDIRECT($BD$2),3,0),1,1),"0123456789ABCD"),"--","--","--","--","--","--","--","1","2","3","4","5","6","7")</f>
        <v>1</v>
      </c>
      <c r="K81" s="143" t="str">
        <f ca="1">CHOOSE(FIND(MID(VLOOKUP(5+10*A69,INDIRECT($BD$2),3,0),2,1),"0123456789ABCD"),"--","--","--","--","--","--","--","1","2","3","4","5","6","7")</f>
        <v>3</v>
      </c>
      <c r="L81" s="143" t="str">
        <f ca="1">CHOOSE(FIND(MID(VLOOKUP(5+10*A69,INDIRECT($BD$2),3,0),3,1),"0123456789ABCD"),"--","--","--","--","--","--","--","1","2","3","4","5","6","7")</f>
        <v>1</v>
      </c>
      <c r="M81" s="143" t="str">
        <f ca="1">CHOOSE(FIND(MID(VLOOKUP(5+10*A69,INDIRECT($BD$2),3,0),4,1),"0123456789ABCD"),"--","--","--","--","--","--","--","1","2","3","4","5","6","7")</f>
        <v>4</v>
      </c>
      <c r="N81" s="144" t="str">
        <f ca="1">CHOOSE(FIND(MID(VLOOKUP(5+10*A69,INDIRECT($BD$2),3,0),5,1),"0123456789ABCD"),"--","--","--","--","--","--","--","1","2","3","4","5","6","7")</f>
        <v>2</v>
      </c>
      <c r="O81" s="137"/>
      <c r="P81" s="230" t="str">
        <f ca="1">""&amp;IF(VLOOKUP(6+10*O69,INDIRECT($BD$2),5,0)&gt;0,"+"&amp;VLOOKUP(6+10*O69,INDIRECT($BD$2),5,0),VLOOKUP(6+10*O69,INDIRECT($BD$2),5,0))</f>
        <v>+100</v>
      </c>
      <c r="Q81" s="125"/>
      <c r="R81" s="126" t="s">
        <v>17</v>
      </c>
      <c r="S81" s="127" t="str">
        <f ca="1">""&amp;VLOOKUP(4+10*O69,INDIRECT($BD$2),4,0)</f>
        <v>Q8</v>
      </c>
      <c r="T81" s="125"/>
      <c r="U81" s="125"/>
      <c r="V81" s="125"/>
      <c r="W81" s="142" t="s">
        <v>22</v>
      </c>
      <c r="X81" s="143" t="str">
        <f ca="1">CHOOSE(FIND(MID(VLOOKUP(5+10*O69,INDIRECT($BD$2),3,0),1,1),"0123456789ABCD"),"--","--","--","--","--","--","--","1","2","3","4","5","6","7")</f>
        <v>--</v>
      </c>
      <c r="Y81" s="143" t="str">
        <f ca="1">CHOOSE(FIND(MID(VLOOKUP(5+10*O69,INDIRECT($BD$2),3,0),2,1),"0123456789ABCD"),"--","--","--","--","--","--","--","1","2","3","4","5","6","7")</f>
        <v>--</v>
      </c>
      <c r="Z81" s="143" t="str">
        <f ca="1">CHOOSE(FIND(MID(VLOOKUP(5+10*O69,INDIRECT($BD$2),3,0),3,1),"0123456789ABCD"),"--","--","--","--","--","--","--","1","2","3","4","5","6","7")</f>
        <v>--</v>
      </c>
      <c r="AA81" s="143" t="str">
        <f ca="1">CHOOSE(FIND(MID(VLOOKUP(5+10*O69,INDIRECT($BD$2),3,0),4,1),"0123456789ABCD"),"--","--","--","--","--","--","--","1","2","3","4","5","6","7")</f>
        <v>1</v>
      </c>
      <c r="AB81" s="144" t="str">
        <f ca="1">CHOOSE(FIND(MID(VLOOKUP(5+10*O69,INDIRECT($BD$2),3,0),5,1),"0123456789ABCD"),"--","--","--","--","--","--","--","1","2","3","4","5","6","7")</f>
        <v>2</v>
      </c>
      <c r="AC81" s="137"/>
      <c r="AD81" s="230" t="str">
        <f ca="1">""&amp;IF(VLOOKUP(6+10*AC69,INDIRECT($BD$2),5,0)&gt;0,"+"&amp;VLOOKUP(6+10*AC69,INDIRECT($BD$2),5,0),VLOOKUP(6+10*AC69,INDIRECT($BD$2),5,0))</f>
        <v>-620</v>
      </c>
      <c r="AE81" s="125"/>
      <c r="AF81" s="126" t="s">
        <v>17</v>
      </c>
      <c r="AG81" s="127" t="str">
        <f ca="1">""&amp;VLOOKUP(4+10*AC69,INDIRECT($BD$2),4,0)</f>
        <v>J9743</v>
      </c>
      <c r="AH81" s="125"/>
      <c r="AI81" s="125"/>
      <c r="AJ81" s="125"/>
      <c r="AK81" s="142" t="s">
        <v>22</v>
      </c>
      <c r="AL81" s="143" t="str">
        <f ca="1">CHOOSE(FIND(MID(VLOOKUP(5+10*AC69,INDIRECT($BD$2),3,0),1,1),"0123456789ABCD"),"--","--","--","--","--","--","--","1","2","3","4","5","6","7")</f>
        <v>2</v>
      </c>
      <c r="AM81" s="143" t="str">
        <f ca="1">CHOOSE(FIND(MID(VLOOKUP(5+10*AC69,INDIRECT($BD$2),3,0),2,1),"0123456789ABCD"),"--","--","--","--","--","--","--","1","2","3","4","5","6","7")</f>
        <v>3</v>
      </c>
      <c r="AN81" s="143" t="str">
        <f ca="1">CHOOSE(FIND(MID(VLOOKUP(5+10*AC69,INDIRECT($BD$2),3,0),3,1),"0123456789ABCD"),"--","--","--","--","--","--","--","1","2","3","4","5","6","7")</f>
        <v>4</v>
      </c>
      <c r="AO81" s="143" t="str">
        <f ca="1">CHOOSE(FIND(MID(VLOOKUP(5+10*AC69,INDIRECT($BD$2),3,0),4,1),"0123456789ABCD"),"--","--","--","--","--","--","--","1","2","3","4","5","6","7")</f>
        <v>--</v>
      </c>
      <c r="AP81" s="144" t="str">
        <f ca="1">CHOOSE(FIND(MID(VLOOKUP(5+10*AC69,INDIRECT($BD$2),3,0),5,1),"0123456789ABCD"),"--","--","--","--","--","--","--","1","2","3","4","5","6","7")</f>
        <v>--</v>
      </c>
      <c r="AQ81" s="137"/>
      <c r="AR81" s="230" t="str">
        <f ca="1">""&amp;IF(VLOOKUP(6+10*AQ69,INDIRECT($BD$2),5,0)&gt;0,"+"&amp;VLOOKUP(6+10*AQ69,INDIRECT($BD$2),5,0),VLOOKUP(6+10*AQ69,INDIRECT($BD$2),5,0))</f>
        <v>+140</v>
      </c>
      <c r="AS81" s="125"/>
      <c r="AT81" s="126" t="s">
        <v>17</v>
      </c>
      <c r="AU81" s="127" t="str">
        <f ca="1">""&amp;VLOOKUP(4+10*AQ69,INDIRECT($BD$2),4,0)</f>
        <v>K10763</v>
      </c>
      <c r="AV81" s="125"/>
      <c r="AW81" s="125"/>
      <c r="AX81" s="125"/>
      <c r="AY81" s="142" t="s">
        <v>22</v>
      </c>
      <c r="AZ81" s="143" t="str">
        <f ca="1">CHOOSE(FIND(MID(VLOOKUP(5+10*AQ69,INDIRECT($BD$2),3,0),1,1),"0123456789ABCD"),"--","--","--","--","--","--","--","1","2","3","4","5","6","7")</f>
        <v>--</v>
      </c>
      <c r="BA81" s="143" t="str">
        <f ca="1">CHOOSE(FIND(MID(VLOOKUP(5+10*AQ69,INDIRECT($BD$2),3,0),2,1),"0123456789ABCD"),"--","--","--","--","--","--","--","1","2","3","4","5","6","7")</f>
        <v>--</v>
      </c>
      <c r="BB81" s="143" t="str">
        <f ca="1">CHOOSE(FIND(MID(VLOOKUP(5+10*AQ69,INDIRECT($BD$2),3,0),3,1),"0123456789ABCD"),"--","--","--","--","--","--","--","1","2","3","4","5","6","7")</f>
        <v>--</v>
      </c>
      <c r="BC81" s="143" t="str">
        <f ca="1">CHOOSE(FIND(MID(VLOOKUP(5+10*AQ69,INDIRECT($BD$2),3,0),4,1),"0123456789ABCD"),"--","--","--","--","--","--","--","1","2","3","4","5","6","7")</f>
        <v>--</v>
      </c>
      <c r="BD81" s="144" t="str">
        <f ca="1">CHOOSE(FIND(MID(VLOOKUP(5+10*AQ69,INDIRECT($BD$2),3,0),5,1),"0123456789ABCD"),"--","--","--","--","--","--","--","1","2","3","4","5","6","7")</f>
        <v>--</v>
      </c>
    </row>
    <row r="82" spans="1:56" ht="8.25" customHeight="1">
      <c r="A82" s="145"/>
      <c r="B82" s="146"/>
      <c r="C82" s="146"/>
      <c r="D82" s="146"/>
      <c r="E82" s="146"/>
      <c r="F82" s="146"/>
      <c r="G82" s="146"/>
      <c r="H82" s="147"/>
      <c r="I82" s="148" t="s">
        <v>23</v>
      </c>
      <c r="J82" s="149" t="str">
        <f ca="1">CHOOSE(FIND(MID(VLOOKUP(5+10*A69,INDIRECT($BD$2),5,0),1,1),"0123456789ABCD"),"--","--","--","--","--","--","--","1","2","3","4","5","6","7")</f>
        <v>1</v>
      </c>
      <c r="K82" s="149" t="str">
        <f ca="1">CHOOSE(FIND(MID(VLOOKUP(5+10*A69,INDIRECT($BD$2),5,0),2,1),"0123456789ABCD"),"--","--","--","--","--","--","--","1","2","3","4","5","6","7")</f>
        <v>3</v>
      </c>
      <c r="L82" s="149" t="str">
        <f ca="1">CHOOSE(FIND(MID(VLOOKUP(5+10*A69,INDIRECT($BD$2),5,0),3,1),"0123456789ABCD"),"--","--","--","--","--","--","--","1","2","3","4","5","6","7")</f>
        <v>--</v>
      </c>
      <c r="M82" s="149" t="str">
        <f ca="1">CHOOSE(FIND(MID(VLOOKUP(5+10*A69,INDIRECT($BD$2),5,0),4,1),"0123456789ABCD"),"--","--","--","--","--","--","--","1","2","3","4","5","6","7")</f>
        <v>4</v>
      </c>
      <c r="N82" s="150" t="str">
        <f ca="1">CHOOSE(FIND(MID(VLOOKUP(5+10*A69,INDIRECT($BD$2),5,0),5,1),"0123456789ABCD"),"--","--","--","--","--","--","--","1","2","3","4","5","6","7")</f>
        <v>1</v>
      </c>
      <c r="O82" s="145"/>
      <c r="P82" s="146"/>
      <c r="Q82" s="146"/>
      <c r="R82" s="146"/>
      <c r="S82" s="146"/>
      <c r="T82" s="146"/>
      <c r="U82" s="146"/>
      <c r="V82" s="147"/>
      <c r="W82" s="148" t="s">
        <v>23</v>
      </c>
      <c r="X82" s="149" t="str">
        <f ca="1">CHOOSE(FIND(MID(VLOOKUP(5+10*O69,INDIRECT($BD$2),5,0),1,1),"0123456789ABCD"),"--","--","--","--","--","--","--","1","2","3","4","5","6","7")</f>
        <v>--</v>
      </c>
      <c r="Y82" s="149" t="str">
        <f ca="1">CHOOSE(FIND(MID(VLOOKUP(5+10*O69,INDIRECT($BD$2),5,0),2,1),"0123456789ABCD"),"--","--","--","--","--","--","--","1","2","3","4","5","6","7")</f>
        <v>--</v>
      </c>
      <c r="Z82" s="149" t="str">
        <f ca="1">CHOOSE(FIND(MID(VLOOKUP(5+10*O69,INDIRECT($BD$2),5,0),3,1),"0123456789ABCD"),"--","--","--","--","--","--","--","1","2","3","4","5","6","7")</f>
        <v>--</v>
      </c>
      <c r="AA82" s="149" t="str">
        <f ca="1">CHOOSE(FIND(MID(VLOOKUP(5+10*O69,INDIRECT($BD$2),5,0),4,1),"0123456789ABCD"),"--","--","--","--","--","--","--","1","2","3","4","5","6","7")</f>
        <v>1</v>
      </c>
      <c r="AB82" s="150" t="str">
        <f ca="1">CHOOSE(FIND(MID(VLOOKUP(5+10*O69,INDIRECT($BD$2),5,0),5,1),"0123456789ABCD"),"--","--","--","--","--","--","--","1","2","3","4","5","6","7")</f>
        <v>1</v>
      </c>
      <c r="AC82" s="145"/>
      <c r="AD82" s="146"/>
      <c r="AE82" s="146"/>
      <c r="AF82" s="146"/>
      <c r="AG82" s="146"/>
      <c r="AH82" s="146"/>
      <c r="AI82" s="146"/>
      <c r="AJ82" s="147"/>
      <c r="AK82" s="148" t="s">
        <v>23</v>
      </c>
      <c r="AL82" s="149" t="str">
        <f ca="1">CHOOSE(FIND(MID(VLOOKUP(5+10*AC69,INDIRECT($BD$2),5,0),1,1),"0123456789ABCD"),"--","--","--","--","--","--","--","1","2","3","4","5","6","7")</f>
        <v>2</v>
      </c>
      <c r="AM82" s="149" t="str">
        <f ca="1">CHOOSE(FIND(MID(VLOOKUP(5+10*AC69,INDIRECT($BD$2),5,0),2,1),"0123456789ABCD"),"--","--","--","--","--","--","--","1","2","3","4","5","6","7")</f>
        <v>3</v>
      </c>
      <c r="AN82" s="149" t="str">
        <f ca="1">CHOOSE(FIND(MID(VLOOKUP(5+10*AC69,INDIRECT($BD$2),5,0),3,1),"0123456789ABCD"),"--","--","--","--","--","--","--","1","2","3","4","5","6","7")</f>
        <v>4</v>
      </c>
      <c r="AO82" s="149" t="str">
        <f ca="1">CHOOSE(FIND(MID(VLOOKUP(5+10*AC69,INDIRECT($BD$2),5,0),4,1),"0123456789ABCD"),"--","--","--","--","--","--","--","1","2","3","4","5","6","7")</f>
        <v>--</v>
      </c>
      <c r="AP82" s="150" t="str">
        <f ca="1">CHOOSE(FIND(MID(VLOOKUP(5+10*AC69,INDIRECT($BD$2),5,0),5,1),"0123456789ABCD"),"--","--","--","--","--","--","--","1","2","3","4","5","6","7")</f>
        <v>--</v>
      </c>
      <c r="AQ82" s="145"/>
      <c r="AR82" s="146"/>
      <c r="AS82" s="146"/>
      <c r="AT82" s="146"/>
      <c r="AU82" s="146"/>
      <c r="AV82" s="146"/>
      <c r="AW82" s="146"/>
      <c r="AX82" s="147"/>
      <c r="AY82" s="148" t="s">
        <v>23</v>
      </c>
      <c r="AZ82" s="149" t="str">
        <f ca="1">CHOOSE(FIND(MID(VLOOKUP(5+10*AQ69,INDIRECT($BD$2),5,0),1,1),"0123456789ABCD"),"--","--","--","--","--","--","--","1","2","3","4","5","6","7")</f>
        <v>--</v>
      </c>
      <c r="BA82" s="149" t="str">
        <f ca="1">CHOOSE(FIND(MID(VLOOKUP(5+10*AQ69,INDIRECT($BD$2),5,0),2,1),"0123456789ABCD"),"--","--","--","--","--","--","--","1","2","3","4","5","6","7")</f>
        <v>--</v>
      </c>
      <c r="BB82" s="149" t="str">
        <f ca="1">CHOOSE(FIND(MID(VLOOKUP(5+10*AQ69,INDIRECT($BD$2),5,0),3,1),"0123456789ABCD"),"--","--","--","--","--","--","--","1","2","3","4","5","6","7")</f>
        <v>--</v>
      </c>
      <c r="BC82" s="149" t="str">
        <f ca="1">CHOOSE(FIND(MID(VLOOKUP(5+10*AQ69,INDIRECT($BD$2),5,0),4,1),"0123456789ABCD"),"--","--","--","--","--","--","--","1","2","3","4","5","6","7")</f>
        <v>--</v>
      </c>
      <c r="BD82" s="150" t="str">
        <f ca="1">CHOOSE(FIND(MID(VLOOKUP(5+10*AQ69,INDIRECT($BD$2),5,0),5,1),"0123456789ABCD"),"--","--","--","--","--","--","--","1","2","3","4","5","6","7")</f>
        <v>--</v>
      </c>
    </row>
    <row r="83" spans="1:56" ht="8.25" customHeight="1">
      <c r="A83" s="116" t="s">
        <v>64</v>
      </c>
      <c r="B83" s="117"/>
      <c r="C83" s="118"/>
      <c r="D83" s="119"/>
      <c r="E83" s="119"/>
      <c r="F83" s="119"/>
      <c r="G83" s="119"/>
      <c r="H83" s="118"/>
      <c r="I83" s="118"/>
      <c r="J83" s="118"/>
      <c r="K83" s="118"/>
      <c r="L83" s="120"/>
      <c r="M83" s="121" t="str">
        <f>MID("WNES",1+MOD(B84,4),1)</f>
        <v>N</v>
      </c>
      <c r="N83" s="122"/>
      <c r="O83" s="116" t="s">
        <v>64</v>
      </c>
      <c r="P83" s="117"/>
      <c r="Q83" s="118"/>
      <c r="R83" s="119"/>
      <c r="S83" s="119"/>
      <c r="T83" s="119"/>
      <c r="U83" s="119"/>
      <c r="V83" s="118"/>
      <c r="W83" s="118"/>
      <c r="X83" s="118"/>
      <c r="Y83" s="118"/>
      <c r="Z83" s="120"/>
      <c r="AA83" s="121" t="str">
        <f>MID("WNES",1+MOD(P84,4),1)</f>
        <v>E</v>
      </c>
      <c r="AB83" s="122"/>
      <c r="AC83" s="116" t="s">
        <v>64</v>
      </c>
      <c r="AD83" s="117"/>
      <c r="AE83" s="118"/>
      <c r="AF83" s="119"/>
      <c r="AG83" s="119"/>
      <c r="AH83" s="119"/>
      <c r="AI83" s="119"/>
      <c r="AJ83" s="118"/>
      <c r="AK83" s="118"/>
      <c r="AL83" s="118"/>
      <c r="AM83" s="118"/>
      <c r="AN83" s="120"/>
      <c r="AO83" s="121" t="str">
        <f>MID("WNES",1+MOD(AD84,4),1)</f>
        <v>S</v>
      </c>
      <c r="AP83" s="122"/>
      <c r="AQ83" s="116" t="s">
        <v>64</v>
      </c>
      <c r="AR83" s="117"/>
      <c r="AS83" s="118"/>
      <c r="AT83" s="119"/>
      <c r="AU83" s="119"/>
      <c r="AV83" s="119"/>
      <c r="AW83" s="119"/>
      <c r="AX83" s="118"/>
      <c r="AY83" s="118"/>
      <c r="AZ83" s="118"/>
      <c r="BA83" s="118"/>
      <c r="BB83" s="120"/>
      <c r="BC83" s="121" t="str">
        <f>MID("WNES",1+MOD(AR84,4),1)</f>
        <v>W</v>
      </c>
      <c r="BD83" s="122"/>
    </row>
    <row r="84" spans="1:56" ht="8.25" customHeight="1">
      <c r="A84" s="123"/>
      <c r="B84" s="227" t="str">
        <f>""&amp;MOD(A85-1,32)+1</f>
        <v>21</v>
      </c>
      <c r="C84" s="125"/>
      <c r="D84" s="126" t="s">
        <v>52</v>
      </c>
      <c r="E84" s="127" t="str">
        <f ca="1">""&amp;VLOOKUP(1+10*A85,INDIRECT($BD$2),2,0)</f>
        <v>A105</v>
      </c>
      <c r="F84" s="125"/>
      <c r="G84" s="125"/>
      <c r="H84" s="125"/>
      <c r="I84" s="125"/>
      <c r="J84" s="125"/>
      <c r="K84" s="125"/>
      <c r="L84" s="128"/>
      <c r="M84" s="129" t="str">
        <f>MID(" EW  NS NoneBoth",1+4*INT(MOD(11*B84,16)/4),4)</f>
        <v> NS </v>
      </c>
      <c r="N84" s="124"/>
      <c r="O84" s="123"/>
      <c r="P84" s="227" t="str">
        <f>""&amp;MOD(O85-1,32)+1</f>
        <v>22</v>
      </c>
      <c r="Q84" s="125"/>
      <c r="R84" s="126" t="s">
        <v>52</v>
      </c>
      <c r="S84" s="127" t="str">
        <f ca="1">""&amp;VLOOKUP(1+10*O85,INDIRECT($BD$2),2,0)</f>
        <v>Q9</v>
      </c>
      <c r="T84" s="125"/>
      <c r="U84" s="125"/>
      <c r="V84" s="125"/>
      <c r="W84" s="125"/>
      <c r="X84" s="125"/>
      <c r="Y84" s="125"/>
      <c r="Z84" s="128"/>
      <c r="AA84" s="129" t="str">
        <f>MID(" EW  NS NoneBoth",1+4*INT(MOD(11*P84,16)/4),4)</f>
        <v> EW </v>
      </c>
      <c r="AB84" s="124"/>
      <c r="AC84" s="123"/>
      <c r="AD84" s="227" t="str">
        <f>""&amp;MOD(AC85-1,32)+1</f>
        <v>23</v>
      </c>
      <c r="AE84" s="125"/>
      <c r="AF84" s="126" t="s">
        <v>52</v>
      </c>
      <c r="AG84" s="127" t="str">
        <f ca="1">""&amp;VLOOKUP(1+10*AC85,INDIRECT($BD$2),2,0)</f>
        <v>64</v>
      </c>
      <c r="AH84" s="125"/>
      <c r="AI84" s="125"/>
      <c r="AJ84" s="125"/>
      <c r="AK84" s="125"/>
      <c r="AL84" s="125"/>
      <c r="AM84" s="125"/>
      <c r="AN84" s="128"/>
      <c r="AO84" s="129" t="str">
        <f>MID(" EW  NS NoneBoth",1+4*INT(MOD(11*AD84,16)/4),4)</f>
        <v>Both</v>
      </c>
      <c r="AP84" s="124"/>
      <c r="AQ84" s="123"/>
      <c r="AR84" s="227" t="str">
        <f>""&amp;MOD(AQ85-1,32)+1</f>
        <v>24</v>
      </c>
      <c r="AS84" s="125"/>
      <c r="AT84" s="126" t="s">
        <v>52</v>
      </c>
      <c r="AU84" s="127" t="str">
        <f ca="1">""&amp;VLOOKUP(1+10*AQ85,INDIRECT($BD$2),2,0)</f>
        <v>K93</v>
      </c>
      <c r="AV84" s="125"/>
      <c r="AW84" s="125"/>
      <c r="AX84" s="125"/>
      <c r="AY84" s="125"/>
      <c r="AZ84" s="125"/>
      <c r="BA84" s="125"/>
      <c r="BB84" s="128"/>
      <c r="BC84" s="129" t="str">
        <f>MID(" EW  NS NoneBoth",1+4*INT(MOD(11*AR84,16)/4),4)</f>
        <v>None</v>
      </c>
      <c r="BD84" s="124"/>
    </row>
    <row r="85" spans="1:56" ht="8.25" customHeight="1">
      <c r="A85" s="130">
        <f>1+AQ69</f>
        <v>21</v>
      </c>
      <c r="B85" s="119"/>
      <c r="C85" s="131"/>
      <c r="D85" s="126" t="s">
        <v>15</v>
      </c>
      <c r="E85" s="127" t="str">
        <f ca="1">""&amp;VLOOKUP(2+10*A85,INDIRECT($BD$2),2,0)</f>
        <v>Q9763</v>
      </c>
      <c r="F85" s="125"/>
      <c r="G85" s="125"/>
      <c r="H85" s="125"/>
      <c r="I85" s="125"/>
      <c r="J85" s="125"/>
      <c r="K85" s="125"/>
      <c r="L85" s="125"/>
      <c r="M85" s="125"/>
      <c r="N85" s="132"/>
      <c r="O85" s="130">
        <f>1+A85</f>
        <v>22</v>
      </c>
      <c r="P85" s="119"/>
      <c r="Q85" s="131"/>
      <c r="R85" s="126" t="s">
        <v>15</v>
      </c>
      <c r="S85" s="127" t="str">
        <f ca="1">""&amp;VLOOKUP(2+10*O85,INDIRECT($BD$2),2,0)</f>
        <v>82</v>
      </c>
      <c r="T85" s="125"/>
      <c r="U85" s="125"/>
      <c r="V85" s="125"/>
      <c r="W85" s="125"/>
      <c r="X85" s="125"/>
      <c r="Y85" s="125"/>
      <c r="Z85" s="125"/>
      <c r="AA85" s="125"/>
      <c r="AB85" s="132"/>
      <c r="AC85" s="130">
        <f>1+O85</f>
        <v>23</v>
      </c>
      <c r="AD85" s="119"/>
      <c r="AE85" s="131"/>
      <c r="AF85" s="126" t="s">
        <v>15</v>
      </c>
      <c r="AG85" s="127" t="str">
        <f ca="1">""&amp;VLOOKUP(2+10*AC85,INDIRECT($BD$2),2,0)</f>
        <v>K103</v>
      </c>
      <c r="AH85" s="125"/>
      <c r="AI85" s="125"/>
      <c r="AJ85" s="125"/>
      <c r="AK85" s="125"/>
      <c r="AL85" s="125"/>
      <c r="AM85" s="125"/>
      <c r="AN85" s="125"/>
      <c r="AO85" s="125"/>
      <c r="AP85" s="132"/>
      <c r="AQ85" s="130">
        <f>1+AC85</f>
        <v>24</v>
      </c>
      <c r="AR85" s="119"/>
      <c r="AS85" s="131"/>
      <c r="AT85" s="126" t="s">
        <v>15</v>
      </c>
      <c r="AU85" s="127" t="str">
        <f ca="1">""&amp;VLOOKUP(2+10*AQ85,INDIRECT($BD$2),2,0)</f>
        <v>K73</v>
      </c>
      <c r="AV85" s="125"/>
      <c r="AW85" s="125"/>
      <c r="AX85" s="125"/>
      <c r="AY85" s="125"/>
      <c r="AZ85" s="125"/>
      <c r="BA85" s="125"/>
      <c r="BB85" s="125"/>
      <c r="BC85" s="125"/>
      <c r="BD85" s="132"/>
    </row>
    <row r="86" spans="1:56" ht="8.25" customHeight="1">
      <c r="A86" s="133"/>
      <c r="B86" s="127"/>
      <c r="C86" s="127"/>
      <c r="D86" s="126" t="s">
        <v>53</v>
      </c>
      <c r="E86" s="127" t="str">
        <f ca="1">""&amp;VLOOKUP(3+10*A85,INDIRECT($BD$2),2,0)</f>
        <v>K2</v>
      </c>
      <c r="F86" s="125"/>
      <c r="G86" s="125"/>
      <c r="H86" s="125"/>
      <c r="I86" s="125"/>
      <c r="J86" s="125"/>
      <c r="K86" s="125"/>
      <c r="L86" s="125"/>
      <c r="M86" s="125"/>
      <c r="N86" s="132"/>
      <c r="O86" s="133"/>
      <c r="P86" s="127"/>
      <c r="Q86" s="127"/>
      <c r="R86" s="126" t="s">
        <v>53</v>
      </c>
      <c r="S86" s="127" t="str">
        <f ca="1">""&amp;VLOOKUP(3+10*O85,INDIRECT($BD$2),2,0)</f>
        <v>KQJ764</v>
      </c>
      <c r="T86" s="125"/>
      <c r="U86" s="125"/>
      <c r="V86" s="125"/>
      <c r="W86" s="125"/>
      <c r="X86" s="125"/>
      <c r="Y86" s="125"/>
      <c r="Z86" s="125"/>
      <c r="AA86" s="125"/>
      <c r="AB86" s="132"/>
      <c r="AC86" s="133"/>
      <c r="AD86" s="127"/>
      <c r="AE86" s="127"/>
      <c r="AF86" s="126" t="s">
        <v>53</v>
      </c>
      <c r="AG86" s="127" t="str">
        <f ca="1">""&amp;VLOOKUP(3+10*AC85,INDIRECT($BD$2),2,0)</f>
        <v>K102</v>
      </c>
      <c r="AH86" s="125"/>
      <c r="AI86" s="125"/>
      <c r="AJ86" s="125"/>
      <c r="AK86" s="125"/>
      <c r="AL86" s="125"/>
      <c r="AM86" s="125"/>
      <c r="AN86" s="125"/>
      <c r="AO86" s="125"/>
      <c r="AP86" s="132"/>
      <c r="AQ86" s="133"/>
      <c r="AR86" s="127"/>
      <c r="AS86" s="127"/>
      <c r="AT86" s="126" t="s">
        <v>53</v>
      </c>
      <c r="AU86" s="127" t="str">
        <f ca="1">""&amp;VLOOKUP(3+10*AQ85,INDIRECT($BD$2),2,0)</f>
        <v>6</v>
      </c>
      <c r="AV86" s="125"/>
      <c r="AW86" s="125"/>
      <c r="AX86" s="125"/>
      <c r="AY86" s="125"/>
      <c r="AZ86" s="125"/>
      <c r="BA86" s="125"/>
      <c r="BB86" s="125"/>
      <c r="BC86" s="125"/>
      <c r="BD86" s="132"/>
    </row>
    <row r="87" spans="1:56" ht="8.25" customHeight="1">
      <c r="A87" s="133"/>
      <c r="B87" s="127"/>
      <c r="C87" s="127"/>
      <c r="D87" s="126" t="s">
        <v>17</v>
      </c>
      <c r="E87" s="127" t="str">
        <f ca="1">""&amp;VLOOKUP(4+10*A85,INDIRECT($BD$2),2,0)</f>
        <v>AQ4</v>
      </c>
      <c r="F87" s="125"/>
      <c r="G87" s="125"/>
      <c r="H87" s="125"/>
      <c r="I87" s="125"/>
      <c r="J87" s="125"/>
      <c r="K87" s="125"/>
      <c r="L87" s="125"/>
      <c r="M87" s="125"/>
      <c r="N87" s="132"/>
      <c r="O87" s="133"/>
      <c r="P87" s="127"/>
      <c r="Q87" s="127"/>
      <c r="R87" s="126" t="s">
        <v>17</v>
      </c>
      <c r="S87" s="127" t="str">
        <f ca="1">""&amp;VLOOKUP(4+10*O85,INDIRECT($BD$2),2,0)</f>
        <v>A87</v>
      </c>
      <c r="T87" s="125"/>
      <c r="U87" s="125"/>
      <c r="V87" s="125"/>
      <c r="W87" s="125"/>
      <c r="X87" s="125"/>
      <c r="Y87" s="125"/>
      <c r="Z87" s="125"/>
      <c r="AA87" s="125"/>
      <c r="AB87" s="132"/>
      <c r="AC87" s="133"/>
      <c r="AD87" s="127"/>
      <c r="AE87" s="127"/>
      <c r="AF87" s="126" t="s">
        <v>17</v>
      </c>
      <c r="AG87" s="127" t="str">
        <f ca="1">""&amp;VLOOKUP(4+10*AC85,INDIRECT($BD$2),2,0)</f>
        <v>KQJ85</v>
      </c>
      <c r="AH87" s="125"/>
      <c r="AI87" s="125"/>
      <c r="AJ87" s="125"/>
      <c r="AK87" s="125"/>
      <c r="AL87" s="125"/>
      <c r="AM87" s="125"/>
      <c r="AN87" s="125"/>
      <c r="AO87" s="125"/>
      <c r="AP87" s="132"/>
      <c r="AQ87" s="133"/>
      <c r="AR87" s="127"/>
      <c r="AS87" s="127"/>
      <c r="AT87" s="126" t="s">
        <v>17</v>
      </c>
      <c r="AU87" s="127" t="str">
        <f ca="1">""&amp;VLOOKUP(4+10*AQ85,INDIRECT($BD$2),2,0)</f>
        <v>AK10987</v>
      </c>
      <c r="AV87" s="125"/>
      <c r="AW87" s="125"/>
      <c r="AX87" s="125"/>
      <c r="AY87" s="125"/>
      <c r="AZ87" s="125"/>
      <c r="BA87" s="125"/>
      <c r="BB87" s="125"/>
      <c r="BC87" s="125"/>
      <c r="BD87" s="132"/>
    </row>
    <row r="88" spans="1:56" ht="8.25" customHeight="1">
      <c r="A88" s="134"/>
      <c r="B88" s="127"/>
      <c r="C88" s="127"/>
      <c r="D88" s="127"/>
      <c r="E88" s="127"/>
      <c r="F88" s="127"/>
      <c r="G88" s="127"/>
      <c r="H88" s="125"/>
      <c r="I88" s="125"/>
      <c r="J88" s="125"/>
      <c r="K88" s="125"/>
      <c r="L88" s="125"/>
      <c r="M88" s="125"/>
      <c r="N88" s="132"/>
      <c r="O88" s="134"/>
      <c r="P88" s="127"/>
      <c r="Q88" s="127"/>
      <c r="R88" s="127"/>
      <c r="S88" s="127"/>
      <c r="T88" s="127"/>
      <c r="U88" s="127"/>
      <c r="V88" s="125"/>
      <c r="W88" s="125"/>
      <c r="X88" s="125"/>
      <c r="Y88" s="125"/>
      <c r="Z88" s="125"/>
      <c r="AA88" s="125"/>
      <c r="AB88" s="132"/>
      <c r="AC88" s="134"/>
      <c r="AD88" s="127"/>
      <c r="AE88" s="127"/>
      <c r="AF88" s="127"/>
      <c r="AG88" s="127"/>
      <c r="AH88" s="127"/>
      <c r="AI88" s="127"/>
      <c r="AJ88" s="125"/>
      <c r="AK88" s="125"/>
      <c r="AL88" s="125"/>
      <c r="AM88" s="125"/>
      <c r="AN88" s="125"/>
      <c r="AO88" s="125"/>
      <c r="AP88" s="132"/>
      <c r="AQ88" s="134"/>
      <c r="AR88" s="127"/>
      <c r="AS88" s="127"/>
      <c r="AT88" s="127"/>
      <c r="AU88" s="127"/>
      <c r="AV88" s="127"/>
      <c r="AW88" s="127"/>
      <c r="AX88" s="125"/>
      <c r="AY88" s="125"/>
      <c r="AZ88" s="125"/>
      <c r="BA88" s="125"/>
      <c r="BB88" s="125"/>
      <c r="BC88" s="125"/>
      <c r="BD88" s="132"/>
    </row>
    <row r="89" spans="1:56" ht="8.25" customHeight="1">
      <c r="A89" s="135" t="s">
        <v>52</v>
      </c>
      <c r="B89" s="127" t="str">
        <f ca="1">""&amp;VLOOKUP(1+10*A85,INDIRECT($BD$2),5,0)</f>
        <v>742</v>
      </c>
      <c r="C89" s="125"/>
      <c r="D89" s="125"/>
      <c r="E89" s="125"/>
      <c r="F89" s="125"/>
      <c r="H89" s="126" t="s">
        <v>52</v>
      </c>
      <c r="I89" s="127" t="str">
        <f ca="1">""&amp;VLOOKUP(1+10*A85,INDIRECT($BD$2),3,0)</f>
        <v>863</v>
      </c>
      <c r="K89" s="125"/>
      <c r="L89" s="127"/>
      <c r="M89" s="127"/>
      <c r="N89" s="136"/>
      <c r="O89" s="135" t="s">
        <v>52</v>
      </c>
      <c r="P89" s="127" t="str">
        <f ca="1">""&amp;VLOOKUP(1+10*O85,INDIRECT($BD$2),5,0)</f>
        <v>A1083</v>
      </c>
      <c r="Q89" s="125"/>
      <c r="R89" s="125"/>
      <c r="S89" s="125"/>
      <c r="T89" s="125"/>
      <c r="V89" s="126" t="s">
        <v>52</v>
      </c>
      <c r="W89" s="127" t="str">
        <f ca="1">""&amp;VLOOKUP(1+10*O85,INDIRECT($BD$2),3,0)</f>
        <v>K2</v>
      </c>
      <c r="Y89" s="125"/>
      <c r="Z89" s="127"/>
      <c r="AA89" s="127"/>
      <c r="AB89" s="136"/>
      <c r="AC89" s="135" t="s">
        <v>52</v>
      </c>
      <c r="AD89" s="127" t="str">
        <f ca="1">""&amp;VLOOKUP(1+10*AC85,INDIRECT($BD$2),5,0)</f>
        <v>QJ</v>
      </c>
      <c r="AE89" s="125"/>
      <c r="AF89" s="125"/>
      <c r="AG89" s="125"/>
      <c r="AH89" s="125"/>
      <c r="AJ89" s="126" t="s">
        <v>52</v>
      </c>
      <c r="AK89" s="127" t="str">
        <f ca="1">""&amp;VLOOKUP(1+10*AC85,INDIRECT($BD$2),3,0)</f>
        <v>A103</v>
      </c>
      <c r="AM89" s="125"/>
      <c r="AN89" s="127"/>
      <c r="AO89" s="127"/>
      <c r="AP89" s="136"/>
      <c r="AQ89" s="135" t="s">
        <v>52</v>
      </c>
      <c r="AR89" s="127" t="str">
        <f ca="1">""&amp;VLOOKUP(1+10*AQ85,INDIRECT($BD$2),5,0)</f>
        <v>Q84</v>
      </c>
      <c r="AS89" s="125"/>
      <c r="AT89" s="125"/>
      <c r="AU89" s="125"/>
      <c r="AV89" s="125"/>
      <c r="AX89" s="126" t="s">
        <v>52</v>
      </c>
      <c r="AY89" s="127" t="str">
        <f ca="1">""&amp;VLOOKUP(1+10*AQ85,INDIRECT($BD$2),3,0)</f>
        <v>J10762</v>
      </c>
      <c r="BA89" s="125"/>
      <c r="BB89" s="127"/>
      <c r="BC89" s="127"/>
      <c r="BD89" s="136"/>
    </row>
    <row r="90" spans="1:56" ht="8.25" customHeight="1">
      <c r="A90" s="135" t="s">
        <v>15</v>
      </c>
      <c r="B90" s="127" t="str">
        <f ca="1">""&amp;VLOOKUP(2+10*A85,INDIRECT($BD$2),5,0)</f>
        <v>10852</v>
      </c>
      <c r="C90" s="125"/>
      <c r="D90" s="125"/>
      <c r="E90" s="125"/>
      <c r="F90" s="125"/>
      <c r="H90" s="126" t="s">
        <v>15</v>
      </c>
      <c r="I90" s="127" t="str">
        <f ca="1">""&amp;VLOOKUP(2+10*A85,INDIRECT($BD$2),3,0)</f>
        <v>AJ4</v>
      </c>
      <c r="K90" s="125"/>
      <c r="L90" s="127"/>
      <c r="M90" s="127"/>
      <c r="N90" s="136"/>
      <c r="O90" s="135" t="s">
        <v>15</v>
      </c>
      <c r="P90" s="127" t="str">
        <f ca="1">""&amp;VLOOKUP(2+10*O85,INDIRECT($BD$2),5,0)</f>
        <v>A94</v>
      </c>
      <c r="Q90" s="125"/>
      <c r="R90" s="125"/>
      <c r="S90" s="125"/>
      <c r="T90" s="125"/>
      <c r="V90" s="126" t="s">
        <v>15</v>
      </c>
      <c r="W90" s="127" t="str">
        <f ca="1">""&amp;VLOOKUP(2+10*O85,INDIRECT($BD$2),3,0)</f>
        <v>KQJ105</v>
      </c>
      <c r="Y90" s="125"/>
      <c r="Z90" s="127"/>
      <c r="AA90" s="127"/>
      <c r="AB90" s="136"/>
      <c r="AC90" s="135" t="s">
        <v>15</v>
      </c>
      <c r="AD90" s="127" t="str">
        <f ca="1">""&amp;VLOOKUP(2+10*AC85,INDIRECT($BD$2),5,0)</f>
        <v>A76</v>
      </c>
      <c r="AE90" s="125"/>
      <c r="AF90" s="125"/>
      <c r="AG90" s="125"/>
      <c r="AH90" s="125"/>
      <c r="AJ90" s="126" t="s">
        <v>15</v>
      </c>
      <c r="AK90" s="127" t="str">
        <f ca="1">""&amp;VLOOKUP(2+10*AC85,INDIRECT($BD$2),3,0)</f>
        <v>QJ852</v>
      </c>
      <c r="AM90" s="125"/>
      <c r="AN90" s="127"/>
      <c r="AO90" s="127"/>
      <c r="AP90" s="136"/>
      <c r="AQ90" s="135" t="s">
        <v>15</v>
      </c>
      <c r="AR90" s="127" t="str">
        <f ca="1">""&amp;VLOOKUP(2+10*AQ85,INDIRECT($BD$2),5,0)</f>
        <v>Q94</v>
      </c>
      <c r="AS90" s="125"/>
      <c r="AT90" s="125"/>
      <c r="AU90" s="125"/>
      <c r="AV90" s="125"/>
      <c r="AX90" s="126" t="s">
        <v>15</v>
      </c>
      <c r="AY90" s="127" t="str">
        <f ca="1">""&amp;VLOOKUP(2+10*AQ85,INDIRECT($BD$2),3,0)</f>
        <v>J82</v>
      </c>
      <c r="BA90" s="125"/>
      <c r="BB90" s="127"/>
      <c r="BC90" s="127"/>
      <c r="BD90" s="136"/>
    </row>
    <row r="91" spans="1:56" ht="8.25" customHeight="1">
      <c r="A91" s="135" t="s">
        <v>53</v>
      </c>
      <c r="B91" s="127" t="str">
        <f ca="1">""&amp;VLOOKUP(3+10*A85,INDIRECT($BD$2),5,0)</f>
        <v>8743</v>
      </c>
      <c r="C91" s="125"/>
      <c r="D91" s="125"/>
      <c r="E91" s="125"/>
      <c r="F91" s="125"/>
      <c r="H91" s="126" t="s">
        <v>53</v>
      </c>
      <c r="I91" s="127" t="str">
        <f ca="1">""&amp;VLOOKUP(3+10*A85,INDIRECT($BD$2),3,0)</f>
        <v>A1095</v>
      </c>
      <c r="K91" s="125"/>
      <c r="L91" s="127"/>
      <c r="M91" s="127"/>
      <c r="N91" s="136"/>
      <c r="O91" s="135" t="s">
        <v>53</v>
      </c>
      <c r="P91" s="127" t="str">
        <f ca="1">""&amp;VLOOKUP(3+10*O85,INDIRECT($BD$2),5,0)</f>
        <v>A8</v>
      </c>
      <c r="Q91" s="125"/>
      <c r="R91" s="125"/>
      <c r="S91" s="125"/>
      <c r="T91" s="125"/>
      <c r="V91" s="126" t="s">
        <v>53</v>
      </c>
      <c r="W91" s="127" t="str">
        <f ca="1">""&amp;VLOOKUP(3+10*O85,INDIRECT($BD$2),3,0)</f>
        <v>102</v>
      </c>
      <c r="Y91" s="125"/>
      <c r="Z91" s="127"/>
      <c r="AA91" s="127"/>
      <c r="AB91" s="136"/>
      <c r="AC91" s="135" t="s">
        <v>53</v>
      </c>
      <c r="AD91" s="127" t="str">
        <f ca="1">""&amp;VLOOKUP(3+10*AC85,INDIRECT($BD$2),5,0)</f>
        <v>AQ76</v>
      </c>
      <c r="AE91" s="125"/>
      <c r="AF91" s="125"/>
      <c r="AG91" s="125"/>
      <c r="AH91" s="125"/>
      <c r="AJ91" s="126" t="s">
        <v>53</v>
      </c>
      <c r="AK91" s="127" t="str">
        <f ca="1">""&amp;VLOOKUP(3+10*AC85,INDIRECT($BD$2),3,0)</f>
        <v>985</v>
      </c>
      <c r="AM91" s="125"/>
      <c r="AN91" s="127"/>
      <c r="AO91" s="127"/>
      <c r="AP91" s="136"/>
      <c r="AQ91" s="135" t="s">
        <v>53</v>
      </c>
      <c r="AR91" s="127" t="str">
        <f ca="1">""&amp;VLOOKUP(3+10*AQ85,INDIRECT($BD$2),5,0)</f>
        <v>K1073</v>
      </c>
      <c r="AS91" s="125"/>
      <c r="AT91" s="125"/>
      <c r="AU91" s="125"/>
      <c r="AV91" s="125"/>
      <c r="AX91" s="126" t="s">
        <v>53</v>
      </c>
      <c r="AY91" s="127" t="str">
        <f ca="1">""&amp;VLOOKUP(3+10*AQ85,INDIRECT($BD$2),3,0)</f>
        <v>A5</v>
      </c>
      <c r="BA91" s="125"/>
      <c r="BB91" s="127"/>
      <c r="BC91" s="127"/>
      <c r="BD91" s="136"/>
    </row>
    <row r="92" spans="1:56" ht="8.25" customHeight="1">
      <c r="A92" s="135" t="s">
        <v>17</v>
      </c>
      <c r="B92" s="127" t="str">
        <f ca="1">""&amp;VLOOKUP(4+10*A85,INDIRECT($BD$2),5,0)</f>
        <v>K2</v>
      </c>
      <c r="C92" s="125"/>
      <c r="D92" s="125"/>
      <c r="E92" s="125"/>
      <c r="F92" s="125"/>
      <c r="H92" s="126" t="s">
        <v>17</v>
      </c>
      <c r="I92" s="127" t="str">
        <f ca="1">""&amp;VLOOKUP(4+10*A85,INDIRECT($BD$2),3,0)</f>
        <v>975</v>
      </c>
      <c r="K92" s="125"/>
      <c r="L92" s="127"/>
      <c r="M92" s="127"/>
      <c r="N92" s="136"/>
      <c r="O92" s="135" t="s">
        <v>17</v>
      </c>
      <c r="P92" s="127" t="str">
        <f ca="1">""&amp;VLOOKUP(4+10*O85,INDIRECT($BD$2),5,0)</f>
        <v>K1095</v>
      </c>
      <c r="Q92" s="125"/>
      <c r="R92" s="125"/>
      <c r="S92" s="125"/>
      <c r="T92" s="125"/>
      <c r="V92" s="126" t="s">
        <v>17</v>
      </c>
      <c r="W92" s="127" t="str">
        <f ca="1">""&amp;VLOOKUP(4+10*O85,INDIRECT($BD$2),3,0)</f>
        <v>J643</v>
      </c>
      <c r="Y92" s="125"/>
      <c r="Z92" s="127"/>
      <c r="AA92" s="127"/>
      <c r="AB92" s="136"/>
      <c r="AC92" s="135" t="s">
        <v>17</v>
      </c>
      <c r="AD92" s="127" t="str">
        <f ca="1">""&amp;VLOOKUP(4+10*AC85,INDIRECT($BD$2),5,0)</f>
        <v>A974</v>
      </c>
      <c r="AE92" s="125"/>
      <c r="AF92" s="125"/>
      <c r="AG92" s="125"/>
      <c r="AH92" s="125"/>
      <c r="AJ92" s="126" t="s">
        <v>17</v>
      </c>
      <c r="AK92" s="127" t="str">
        <f ca="1">""&amp;VLOOKUP(4+10*AC85,INDIRECT($BD$2),3,0)</f>
        <v>32</v>
      </c>
      <c r="AM92" s="125"/>
      <c r="AN92" s="127"/>
      <c r="AO92" s="127"/>
      <c r="AP92" s="136"/>
      <c r="AQ92" s="135" t="s">
        <v>17</v>
      </c>
      <c r="AR92" s="127" t="str">
        <f ca="1">""&amp;VLOOKUP(4+10*AQ85,INDIRECT($BD$2),5,0)</f>
        <v>Q65</v>
      </c>
      <c r="AS92" s="125"/>
      <c r="AT92" s="125"/>
      <c r="AU92" s="125"/>
      <c r="AV92" s="125"/>
      <c r="AX92" s="126" t="s">
        <v>17</v>
      </c>
      <c r="AY92" s="127" t="str">
        <f ca="1">""&amp;VLOOKUP(4+10*AQ85,INDIRECT($BD$2),3,0)</f>
        <v>J43</v>
      </c>
      <c r="BA92" s="125"/>
      <c r="BB92" s="127"/>
      <c r="BC92" s="127"/>
      <c r="BD92" s="136"/>
    </row>
    <row r="93" spans="1:56" ht="8.25" customHeight="1">
      <c r="A93" s="137"/>
      <c r="B93" s="125"/>
      <c r="C93" s="125"/>
      <c r="D93" s="125"/>
      <c r="E93" s="125"/>
      <c r="F93" s="125"/>
      <c r="G93" s="125"/>
      <c r="H93" s="127"/>
      <c r="I93" s="127"/>
      <c r="J93" s="127"/>
      <c r="K93" s="127"/>
      <c r="L93" s="127"/>
      <c r="M93" s="127"/>
      <c r="N93" s="136"/>
      <c r="O93" s="137"/>
      <c r="P93" s="125"/>
      <c r="Q93" s="125"/>
      <c r="R93" s="125"/>
      <c r="S93" s="125"/>
      <c r="T93" s="125"/>
      <c r="U93" s="125"/>
      <c r="V93" s="127"/>
      <c r="W93" s="127"/>
      <c r="X93" s="127"/>
      <c r="Y93" s="127"/>
      <c r="Z93" s="127"/>
      <c r="AA93" s="127"/>
      <c r="AB93" s="136"/>
      <c r="AC93" s="137"/>
      <c r="AD93" s="125"/>
      <c r="AE93" s="125"/>
      <c r="AF93" s="125"/>
      <c r="AG93" s="125"/>
      <c r="AH93" s="125"/>
      <c r="AI93" s="125"/>
      <c r="AJ93" s="127"/>
      <c r="AK93" s="127"/>
      <c r="AL93" s="127"/>
      <c r="AM93" s="127"/>
      <c r="AN93" s="127"/>
      <c r="AO93" s="127"/>
      <c r="AP93" s="136"/>
      <c r="AQ93" s="137"/>
      <c r="AR93" s="125"/>
      <c r="AS93" s="125"/>
      <c r="AT93" s="125"/>
      <c r="AU93" s="125"/>
      <c r="AV93" s="125"/>
      <c r="AW93" s="125"/>
      <c r="AX93" s="127"/>
      <c r="AY93" s="127"/>
      <c r="AZ93" s="127"/>
      <c r="BA93" s="127"/>
      <c r="BB93" s="127"/>
      <c r="BC93" s="127"/>
      <c r="BD93" s="136"/>
    </row>
    <row r="94" spans="1:56" ht="8.25" customHeight="1">
      <c r="A94" s="137"/>
      <c r="B94" s="125"/>
      <c r="C94" s="125"/>
      <c r="D94" s="126" t="s">
        <v>52</v>
      </c>
      <c r="E94" s="127" t="str">
        <f ca="1">""&amp;VLOOKUP(1+10*A85,INDIRECT($BD$2),4,0)</f>
        <v>KQJ9</v>
      </c>
      <c r="F94" s="125"/>
      <c r="G94" s="125"/>
      <c r="H94" s="125"/>
      <c r="I94" s="138"/>
      <c r="J94" s="139" t="s">
        <v>55</v>
      </c>
      <c r="K94" s="140" t="s">
        <v>52</v>
      </c>
      <c r="L94" s="140" t="s">
        <v>15</v>
      </c>
      <c r="M94" s="140" t="s">
        <v>53</v>
      </c>
      <c r="N94" s="141" t="s">
        <v>17</v>
      </c>
      <c r="O94" s="137"/>
      <c r="P94" s="125"/>
      <c r="Q94" s="125"/>
      <c r="R94" s="126" t="s">
        <v>52</v>
      </c>
      <c r="S94" s="127" t="str">
        <f ca="1">""&amp;VLOOKUP(1+10*O85,INDIRECT($BD$2),4,0)</f>
        <v>J7654</v>
      </c>
      <c r="T94" s="125"/>
      <c r="U94" s="125"/>
      <c r="V94" s="125"/>
      <c r="W94" s="138"/>
      <c r="X94" s="139" t="s">
        <v>55</v>
      </c>
      <c r="Y94" s="140" t="s">
        <v>52</v>
      </c>
      <c r="Z94" s="140" t="s">
        <v>15</v>
      </c>
      <c r="AA94" s="140" t="s">
        <v>53</v>
      </c>
      <c r="AB94" s="141" t="s">
        <v>17</v>
      </c>
      <c r="AC94" s="137"/>
      <c r="AD94" s="125"/>
      <c r="AE94" s="125"/>
      <c r="AF94" s="126" t="s">
        <v>52</v>
      </c>
      <c r="AG94" s="127" t="str">
        <f ca="1">""&amp;VLOOKUP(1+10*AC85,INDIRECT($BD$2),4,0)</f>
        <v>K98752</v>
      </c>
      <c r="AH94" s="125"/>
      <c r="AI94" s="125"/>
      <c r="AJ94" s="125"/>
      <c r="AK94" s="138"/>
      <c r="AL94" s="139" t="s">
        <v>55</v>
      </c>
      <c r="AM94" s="140" t="s">
        <v>52</v>
      </c>
      <c r="AN94" s="140" t="s">
        <v>15</v>
      </c>
      <c r="AO94" s="140" t="s">
        <v>53</v>
      </c>
      <c r="AP94" s="141" t="s">
        <v>17</v>
      </c>
      <c r="AQ94" s="137"/>
      <c r="AR94" s="125"/>
      <c r="AS94" s="125"/>
      <c r="AT94" s="126" t="s">
        <v>52</v>
      </c>
      <c r="AU94" s="127" t="str">
        <f ca="1">""&amp;VLOOKUP(1+10*AQ85,INDIRECT($BD$2),4,0)</f>
        <v>A5</v>
      </c>
      <c r="AV94" s="125"/>
      <c r="AW94" s="125"/>
      <c r="AX94" s="125"/>
      <c r="AY94" s="138"/>
      <c r="AZ94" s="139" t="s">
        <v>55</v>
      </c>
      <c r="BA94" s="140" t="s">
        <v>52</v>
      </c>
      <c r="BB94" s="140" t="s">
        <v>15</v>
      </c>
      <c r="BC94" s="140" t="s">
        <v>53</v>
      </c>
      <c r="BD94" s="141" t="s">
        <v>17</v>
      </c>
    </row>
    <row r="95" spans="1:56" ht="8.25" customHeight="1">
      <c r="A95" s="203"/>
      <c r="B95" s="228" t="s">
        <v>65</v>
      </c>
      <c r="C95" s="125"/>
      <c r="D95" s="126" t="s">
        <v>15</v>
      </c>
      <c r="E95" s="127" t="str">
        <f ca="1">""&amp;VLOOKUP(2+10*A85,INDIRECT($BD$2),4,0)</f>
        <v>K</v>
      </c>
      <c r="F95" s="125"/>
      <c r="G95" s="125"/>
      <c r="H95" s="125"/>
      <c r="I95" s="142" t="s">
        <v>20</v>
      </c>
      <c r="J95" s="143" t="str">
        <f ca="1">CHOOSE(FIND(MID(VLOOKUP(5+10*A85,INDIRECT($BD$2),2,0),1,1),"0123456789ABCD"),"--","--","--","--","--","--","--","1","2","3","4","5","6","7")</f>
        <v>4</v>
      </c>
      <c r="K95" s="143" t="str">
        <f ca="1">CHOOSE(FIND(MID(VLOOKUP(5+10*A85,INDIRECT($BD$2),2,0),2,1),"0123456789ABCD"),"--","--","--","--","--","--","--","1","2","3","4","5","6","7")</f>
        <v>5</v>
      </c>
      <c r="L95" s="143" t="str">
        <f ca="1">CHOOSE(FIND(MID(VLOOKUP(5+10*A85,INDIRECT($BD$2),2,0),3,1),"0123456789ABCD"),"--","--","--","--","--","--","--","1","2","3","4","5","6","7")</f>
        <v>3</v>
      </c>
      <c r="M95" s="143" t="str">
        <f ca="1">CHOOSE(FIND(MID(VLOOKUP(5+10*A85,INDIRECT($BD$2),2,0),4,1),"0123456789ABCD"),"--","--","--","--","--","--","--","1","2","3","4","5","6","7")</f>
        <v>2</v>
      </c>
      <c r="N95" s="144" t="str">
        <f ca="1">CHOOSE(FIND(MID(VLOOKUP(5+10*A85,INDIRECT($BD$2),2,0),5,1),"0123456789ABCD"),"--","--","--","--","--","--","--","1","2","3","4","5","6","7")</f>
        <v>5</v>
      </c>
      <c r="O95" s="203"/>
      <c r="P95" s="228" t="s">
        <v>65</v>
      </c>
      <c r="Q95" s="125"/>
      <c r="R95" s="126" t="s">
        <v>15</v>
      </c>
      <c r="S95" s="127" t="str">
        <f ca="1">""&amp;VLOOKUP(2+10*O85,INDIRECT($BD$2),4,0)</f>
        <v>763</v>
      </c>
      <c r="T95" s="125"/>
      <c r="U95" s="125"/>
      <c r="V95" s="125"/>
      <c r="W95" s="142" t="s">
        <v>20</v>
      </c>
      <c r="X95" s="143" t="str">
        <f ca="1">CHOOSE(FIND(MID(VLOOKUP(5+10*O85,INDIRECT($BD$2),2,0),1,1),"0123456789ABCD"),"--","--","--","--","--","--","--","1","2","3","4","5","6","7")</f>
        <v>--</v>
      </c>
      <c r="Y95" s="143" t="str">
        <f ca="1">CHOOSE(FIND(MID(VLOOKUP(5+10*O85,INDIRECT($BD$2),2,0),2,1),"0123456789ABCD"),"--","--","--","--","--","--","--","1","2","3","4","5","6","7")</f>
        <v>--</v>
      </c>
      <c r="Z95" s="143" t="str">
        <f ca="1">CHOOSE(FIND(MID(VLOOKUP(5+10*O85,INDIRECT($BD$2),2,0),3,1),"0123456789ABCD"),"--","--","--","--","--","--","--","1","2","3","4","5","6","7")</f>
        <v>--</v>
      </c>
      <c r="AA95" s="143" t="str">
        <f ca="1">CHOOSE(FIND(MID(VLOOKUP(5+10*O85,INDIRECT($BD$2),2,0),4,1),"0123456789ABCD"),"--","--","--","--","--","--","--","1","2","3","4","5","6","7")</f>
        <v>1</v>
      </c>
      <c r="AB95" s="144" t="str">
        <f ca="1">CHOOSE(FIND(MID(VLOOKUP(5+10*O85,INDIRECT($BD$2),2,0),5,1),"0123456789ABCD"),"--","--","--","--","--","--","--","1","2","3","4","5","6","7")</f>
        <v>--</v>
      </c>
      <c r="AC95" s="203"/>
      <c r="AD95" s="228" t="s">
        <v>65</v>
      </c>
      <c r="AE95" s="125"/>
      <c r="AF95" s="126" t="s">
        <v>15</v>
      </c>
      <c r="AG95" s="127" t="str">
        <f ca="1">""&amp;VLOOKUP(2+10*AC85,INDIRECT($BD$2),4,0)</f>
        <v>94</v>
      </c>
      <c r="AH95" s="125"/>
      <c r="AI95" s="125"/>
      <c r="AJ95" s="125"/>
      <c r="AK95" s="142" t="s">
        <v>20</v>
      </c>
      <c r="AL95" s="143" t="str">
        <f ca="1">CHOOSE(FIND(MID(VLOOKUP(5+10*AC85,INDIRECT($BD$2),2,0),1,1),"0123456789ABCD"),"--","--","--","--","--","--","--","1","2","3","4","5","6","7")</f>
        <v>--</v>
      </c>
      <c r="AM95" s="143" t="str">
        <f ca="1">CHOOSE(FIND(MID(VLOOKUP(5+10*AC85,INDIRECT($BD$2),2,0),2,1),"0123456789ABCD"),"--","--","--","--","--","--","--","1","2","3","4","5","6","7")</f>
        <v>2</v>
      </c>
      <c r="AN95" s="143" t="str">
        <f ca="1">CHOOSE(FIND(MID(VLOOKUP(5+10*AC85,INDIRECT($BD$2),2,0),3,1),"0123456789ABCD"),"--","--","--","--","--","--","--","1","2","3","4","5","6","7")</f>
        <v>--</v>
      </c>
      <c r="AO95" s="143" t="str">
        <f ca="1">CHOOSE(FIND(MID(VLOOKUP(5+10*AC85,INDIRECT($BD$2),2,0),4,1),"0123456789ABCD"),"--","--","--","--","--","--","--","1","2","3","4","5","6","7")</f>
        <v>--</v>
      </c>
      <c r="AP95" s="144" t="str">
        <f ca="1">CHOOSE(FIND(MID(VLOOKUP(5+10*AC85,INDIRECT($BD$2),2,0),5,1),"0123456789ABCD"),"--","--","--","--","--","--","--","1","2","3","4","5","6","7")</f>
        <v>1</v>
      </c>
      <c r="AQ95" s="203"/>
      <c r="AR95" s="228" t="s">
        <v>65</v>
      </c>
      <c r="AS95" s="125"/>
      <c r="AT95" s="126" t="s">
        <v>15</v>
      </c>
      <c r="AU95" s="127" t="str">
        <f ca="1">""&amp;VLOOKUP(2+10*AQ85,INDIRECT($BD$2),4,0)</f>
        <v>A1065</v>
      </c>
      <c r="AV95" s="125"/>
      <c r="AW95" s="125"/>
      <c r="AX95" s="125"/>
      <c r="AY95" s="142" t="s">
        <v>20</v>
      </c>
      <c r="AZ95" s="143" t="str">
        <f ca="1">CHOOSE(FIND(MID(VLOOKUP(5+10*AQ85,INDIRECT($BD$2),2,0),1,1),"0123456789ABCD"),"--","--","--","--","--","--","--","1","2","3","4","5","6","7")</f>
        <v>3</v>
      </c>
      <c r="BA95" s="143" t="str">
        <f ca="1">CHOOSE(FIND(MID(VLOOKUP(5+10*AQ85,INDIRECT($BD$2),2,0),2,1),"0123456789ABCD"),"--","--","--","--","--","--","--","1","2","3","4","5","6","7")</f>
        <v>2</v>
      </c>
      <c r="BB95" s="143" t="str">
        <f ca="1">CHOOSE(FIND(MID(VLOOKUP(5+10*AQ85,INDIRECT($BD$2),2,0),3,1),"0123456789ABCD"),"--","--","--","--","--","--","--","1","2","3","4","5","6","7")</f>
        <v>4</v>
      </c>
      <c r="BC95" s="143" t="str">
        <f ca="1">CHOOSE(FIND(MID(VLOOKUP(5+10*AQ85,INDIRECT($BD$2),2,0),4,1),"0123456789ABCD"),"--","--","--","--","--","--","--","1","2","3","4","5","6","7")</f>
        <v>3</v>
      </c>
      <c r="BD95" s="144" t="str">
        <f ca="1">CHOOSE(FIND(MID(VLOOKUP(5+10*AQ85,INDIRECT($BD$2),2,0),5,1),"0123456789ABCD"),"--","--","--","--","--","--","--","1","2","3","4","5","6","7")</f>
        <v>4</v>
      </c>
    </row>
    <row r="96" spans="1:56" ht="8.25" customHeight="1">
      <c r="A96" s="137"/>
      <c r="B96" s="229" t="str">
        <f ca="1">""&amp;MID(VLOOKUP(6+10*A85,INDIRECT($BD$2),2,0),1,1)&amp;CHOOSE(FIND(MID(VLOOKUP(6+10*A85,INDIRECT($BD$2),2,0),2,1),"SHDCN"),"♠","♥","♦","♣","NT")&amp;IF(VLOOKUP(6+10*A85,INDIRECT($BD$2),3,0)="d","*","")&amp;", "&amp;VLOOKUP(6+10*A85,INDIRECT($BD$2),4,0)</f>
        <v>4♠, S</v>
      </c>
      <c r="C96" s="125"/>
      <c r="D96" s="126" t="s">
        <v>53</v>
      </c>
      <c r="E96" s="127" t="str">
        <f ca="1">""&amp;VLOOKUP(3+10*A85,INDIRECT($BD$2),4,0)</f>
        <v>QJ6</v>
      </c>
      <c r="F96" s="125"/>
      <c r="G96" s="125"/>
      <c r="H96" s="125"/>
      <c r="I96" s="142" t="s">
        <v>21</v>
      </c>
      <c r="J96" s="143" t="str">
        <f ca="1">CHOOSE(FIND(MID(VLOOKUP(5+10*A85,INDIRECT($BD$2),4,0),1,1),"0123456789ABCD"),"--","--","--","--","--","--","--","1","2","3","4","5","6","7")</f>
        <v>4</v>
      </c>
      <c r="K96" s="143" t="str">
        <f ca="1">CHOOSE(FIND(MID(VLOOKUP(5+10*A85,INDIRECT($BD$2),4,0),2,1),"0123456789ABCD"),"--","--","--","--","--","--","--","1","2","3","4","5","6","7")</f>
        <v>5</v>
      </c>
      <c r="L96" s="143" t="str">
        <f ca="1">CHOOSE(FIND(MID(VLOOKUP(5+10*A85,INDIRECT($BD$2),4,0),3,1),"0123456789ABCD"),"--","--","--","--","--","--","--","1","2","3","4","5","6","7")</f>
        <v>3</v>
      </c>
      <c r="M96" s="143" t="str">
        <f ca="1">CHOOSE(FIND(MID(VLOOKUP(5+10*A85,INDIRECT($BD$2),4,0),4,1),"0123456789ABCD"),"--","--","--","--","--","--","--","1","2","3","4","5","6","7")</f>
        <v>2</v>
      </c>
      <c r="N96" s="144" t="str">
        <f ca="1">CHOOSE(FIND(MID(VLOOKUP(5+10*A85,INDIRECT($BD$2),4,0),5,1),"0123456789ABCD"),"--","--","--","--","--","--","--","1","2","3","4","5","6","7")</f>
        <v>5</v>
      </c>
      <c r="O96" s="137"/>
      <c r="P96" s="229" t="str">
        <f ca="1">""&amp;MID(VLOOKUP(6+10*O85,INDIRECT($BD$2),2,0),1,1)&amp;CHOOSE(FIND(MID(VLOOKUP(6+10*O85,INDIRECT($BD$2),2,0),2,1),"SHDCN"),"♠","♥","♦","♣","NT")&amp;IF(VLOOKUP(6+10*O85,INDIRECT($BD$2),3,0)="d","*","")&amp;", "&amp;VLOOKUP(6+10*O85,INDIRECT($BD$2),4,0)</f>
        <v>4♥, E</v>
      </c>
      <c r="Q96" s="125"/>
      <c r="R96" s="126" t="s">
        <v>53</v>
      </c>
      <c r="S96" s="127" t="str">
        <f ca="1">""&amp;VLOOKUP(3+10*O85,INDIRECT($BD$2),4,0)</f>
        <v>953</v>
      </c>
      <c r="T96" s="125"/>
      <c r="U96" s="125"/>
      <c r="V96" s="125"/>
      <c r="W96" s="142" t="s">
        <v>21</v>
      </c>
      <c r="X96" s="143" t="str">
        <f ca="1">CHOOSE(FIND(MID(VLOOKUP(5+10*O85,INDIRECT($BD$2),4,0),1,1),"0123456789ABCD"),"--","--","--","--","--","--","--","1","2","3","4","5","6","7")</f>
        <v>--</v>
      </c>
      <c r="Y96" s="143" t="str">
        <f ca="1">CHOOSE(FIND(MID(VLOOKUP(5+10*O85,INDIRECT($BD$2),4,0),2,1),"0123456789ABCD"),"--","--","--","--","--","--","--","1","2","3","4","5","6","7")</f>
        <v>--</v>
      </c>
      <c r="Z96" s="143" t="str">
        <f ca="1">CHOOSE(FIND(MID(VLOOKUP(5+10*O85,INDIRECT($BD$2),4,0),3,1),"0123456789ABCD"),"--","--","--","--","--","--","--","1","2","3","4","5","6","7")</f>
        <v>--</v>
      </c>
      <c r="AA96" s="143" t="str">
        <f ca="1">CHOOSE(FIND(MID(VLOOKUP(5+10*O85,INDIRECT($BD$2),4,0),4,1),"0123456789ABCD"),"--","--","--","--","--","--","--","1","2","3","4","5","6","7")</f>
        <v>1</v>
      </c>
      <c r="AB96" s="144" t="str">
        <f ca="1">CHOOSE(FIND(MID(VLOOKUP(5+10*O85,INDIRECT($BD$2),4,0),5,1),"0123456789ABCD"),"--","--","--","--","--","--","--","1","2","3","4","5","6","7")</f>
        <v>--</v>
      </c>
      <c r="AC96" s="137"/>
      <c r="AD96" s="229" t="str">
        <f ca="1">""&amp;MID(VLOOKUP(6+10*AC85,INDIRECT($BD$2),2,0),1,1)&amp;CHOOSE(FIND(MID(VLOOKUP(6+10*AC85,INDIRECT($BD$2),2,0),2,1),"SHDCN"),"♠","♥","♦","♣","NT")&amp;IF(VLOOKUP(6+10*AC85,INDIRECT($BD$2),3,0)="d","*","")&amp;", "&amp;VLOOKUP(6+10*AC85,INDIRECT($BD$2),4,0)</f>
        <v>2♠, S</v>
      </c>
      <c r="AE96" s="125"/>
      <c r="AF96" s="126" t="s">
        <v>53</v>
      </c>
      <c r="AG96" s="127" t="str">
        <f ca="1">""&amp;VLOOKUP(3+10*AC85,INDIRECT($BD$2),4,0)</f>
        <v>J43</v>
      </c>
      <c r="AH96" s="125"/>
      <c r="AI96" s="125"/>
      <c r="AJ96" s="125"/>
      <c r="AK96" s="142" t="s">
        <v>21</v>
      </c>
      <c r="AL96" s="143" t="str">
        <f ca="1">CHOOSE(FIND(MID(VLOOKUP(5+10*AC85,INDIRECT($BD$2),4,0),1,1),"0123456789ABCD"),"--","--","--","--","--","--","--","1","2","3","4","5","6","7")</f>
        <v>--</v>
      </c>
      <c r="AM96" s="143" t="str">
        <f ca="1">CHOOSE(FIND(MID(VLOOKUP(5+10*AC85,INDIRECT($BD$2),4,0),2,1),"0123456789ABCD"),"--","--","--","--","--","--","--","1","2","3","4","5","6","7")</f>
        <v>2</v>
      </c>
      <c r="AN96" s="143" t="str">
        <f ca="1">CHOOSE(FIND(MID(VLOOKUP(5+10*AC85,INDIRECT($BD$2),4,0),3,1),"0123456789ABCD"),"--","--","--","--","--","--","--","1","2","3","4","5","6","7")</f>
        <v>--</v>
      </c>
      <c r="AO96" s="143" t="str">
        <f ca="1">CHOOSE(FIND(MID(VLOOKUP(5+10*AC85,INDIRECT($BD$2),4,0),4,1),"0123456789ABCD"),"--","--","--","--","--","--","--","1","2","3","4","5","6","7")</f>
        <v>--</v>
      </c>
      <c r="AP96" s="144" t="str">
        <f ca="1">CHOOSE(FIND(MID(VLOOKUP(5+10*AC85,INDIRECT($BD$2),4,0),5,1),"0123456789ABCD"),"--","--","--","--","--","--","--","1","2","3","4","5","6","7")</f>
        <v>1</v>
      </c>
      <c r="AQ96" s="137"/>
      <c r="AR96" s="229" t="str">
        <f ca="1">""&amp;MID(VLOOKUP(6+10*AQ85,INDIRECT($BD$2),2,0),1,1)&amp;CHOOSE(FIND(MID(VLOOKUP(6+10*AQ85,INDIRECT($BD$2),2,0),2,1),"SHDCN"),"♠","♥","♦","♣","NT")&amp;IF(VLOOKUP(6+10*AQ85,INDIRECT($BD$2),3,0)="d","*","")&amp;", "&amp;VLOOKUP(6+10*AQ85,INDIRECT($BD$2),4,0)</f>
        <v>4♥, S</v>
      </c>
      <c r="AS96" s="125"/>
      <c r="AT96" s="126" t="s">
        <v>53</v>
      </c>
      <c r="AU96" s="127" t="str">
        <f ca="1">""&amp;VLOOKUP(3+10*AQ85,INDIRECT($BD$2),4,0)</f>
        <v>QJ9842</v>
      </c>
      <c r="AV96" s="125"/>
      <c r="AW96" s="125"/>
      <c r="AX96" s="125"/>
      <c r="AY96" s="142" t="s">
        <v>21</v>
      </c>
      <c r="AZ96" s="143" t="str">
        <f ca="1">CHOOSE(FIND(MID(VLOOKUP(5+10*AQ85,INDIRECT($BD$2),4,0),1,1),"0123456789ABCD"),"--","--","--","--","--","--","--","1","2","3","4","5","6","7")</f>
        <v>3</v>
      </c>
      <c r="BA96" s="143" t="str">
        <f ca="1">CHOOSE(FIND(MID(VLOOKUP(5+10*AQ85,INDIRECT($BD$2),4,0),2,1),"0123456789ABCD"),"--","--","--","--","--","--","--","1","2","3","4","5","6","7")</f>
        <v>2</v>
      </c>
      <c r="BB96" s="143" t="str">
        <f ca="1">CHOOSE(FIND(MID(VLOOKUP(5+10*AQ85,INDIRECT($BD$2),4,0),3,1),"0123456789ABCD"),"--","--","--","--","--","--","--","1","2","3","4","5","6","7")</f>
        <v>4</v>
      </c>
      <c r="BC96" s="143" t="str">
        <f ca="1">CHOOSE(FIND(MID(VLOOKUP(5+10*AQ85,INDIRECT($BD$2),4,0),4,1),"0123456789ABCD"),"--","--","--","--","--","--","--","1","2","3","4","5","6","7")</f>
        <v>4</v>
      </c>
      <c r="BD96" s="144" t="str">
        <f ca="1">CHOOSE(FIND(MID(VLOOKUP(5+10*AQ85,INDIRECT($BD$2),4,0),5,1),"0123456789ABCD"),"--","--","--","--","--","--","--","1","2","3","4","5","6","7")</f>
        <v>4</v>
      </c>
    </row>
    <row r="97" spans="1:56" ht="8.25" customHeight="1">
      <c r="A97" s="137"/>
      <c r="B97" s="230" t="str">
        <f ca="1">""&amp;IF(VLOOKUP(6+10*A85,INDIRECT($BD$2),5,0)&gt;0,"+"&amp;VLOOKUP(6+10*A85,INDIRECT($BD$2),5,0),VLOOKUP(6+10*A85,INDIRECT($BD$2),5,0))</f>
        <v>+650</v>
      </c>
      <c r="C97" s="125"/>
      <c r="D97" s="126" t="s">
        <v>17</v>
      </c>
      <c r="E97" s="127" t="str">
        <f ca="1">""&amp;VLOOKUP(4+10*A85,INDIRECT($BD$2),4,0)</f>
        <v>J10863</v>
      </c>
      <c r="F97" s="125"/>
      <c r="G97" s="125"/>
      <c r="H97" s="125"/>
      <c r="I97" s="142" t="s">
        <v>22</v>
      </c>
      <c r="J97" s="143" t="str">
        <f ca="1">CHOOSE(FIND(MID(VLOOKUP(5+10*A85,INDIRECT($BD$2),3,0),1,1),"0123456789ABCD"),"--","--","--","--","--","--","--","1","2","3","4","5","6","7")</f>
        <v>--</v>
      </c>
      <c r="K97" s="143" t="str">
        <f ca="1">CHOOSE(FIND(MID(VLOOKUP(5+10*A85,INDIRECT($BD$2),3,0),2,1),"0123456789ABCD"),"--","--","--","--","--","--","--","1","2","3","4","5","6","7")</f>
        <v>--</v>
      </c>
      <c r="L97" s="143" t="str">
        <f ca="1">CHOOSE(FIND(MID(VLOOKUP(5+10*A85,INDIRECT($BD$2),3,0),3,1),"0123456789ABCD"),"--","--","--","--","--","--","--","1","2","3","4","5","6","7")</f>
        <v>--</v>
      </c>
      <c r="M97" s="143" t="str">
        <f ca="1">CHOOSE(FIND(MID(VLOOKUP(5+10*A85,INDIRECT($BD$2),3,0),4,1),"0123456789ABCD"),"--","--","--","--","--","--","--","1","2","3","4","5","6","7")</f>
        <v>--</v>
      </c>
      <c r="N97" s="144" t="str">
        <f ca="1">CHOOSE(FIND(MID(VLOOKUP(5+10*A85,INDIRECT($BD$2),3,0),5,1),"0123456789ABCD"),"--","--","--","--","--","--","--","1","2","3","4","5","6","7")</f>
        <v>--</v>
      </c>
      <c r="O97" s="137"/>
      <c r="P97" s="230" t="str">
        <f ca="1">""&amp;IF(VLOOKUP(6+10*O85,INDIRECT($BD$2),5,0)&gt;0,"+"&amp;VLOOKUP(6+10*O85,INDIRECT($BD$2),5,0),VLOOKUP(6+10*O85,INDIRECT($BD$2),5,0))</f>
        <v>-650</v>
      </c>
      <c r="Q97" s="125"/>
      <c r="R97" s="126" t="s">
        <v>17</v>
      </c>
      <c r="S97" s="127" t="str">
        <f ca="1">""&amp;VLOOKUP(4+10*O85,INDIRECT($BD$2),4,0)</f>
        <v>Q2</v>
      </c>
      <c r="T97" s="125"/>
      <c r="U97" s="125"/>
      <c r="V97" s="125"/>
      <c r="W97" s="142" t="s">
        <v>22</v>
      </c>
      <c r="X97" s="143" t="str">
        <f ca="1">CHOOSE(FIND(MID(VLOOKUP(5+10*O85,INDIRECT($BD$2),3,0),1,1),"0123456789ABCD"),"--","--","--","--","--","--","--","1","2","3","4","5","6","7")</f>
        <v>2</v>
      </c>
      <c r="Y97" s="143" t="str">
        <f ca="1">CHOOSE(FIND(MID(VLOOKUP(5+10*O85,INDIRECT($BD$2),3,0),2,1),"0123456789ABCD"),"--","--","--","--","--","--","--","1","2","3","4","5","6","7")</f>
        <v>2</v>
      </c>
      <c r="Z97" s="143" t="str">
        <f ca="1">CHOOSE(FIND(MID(VLOOKUP(5+10*O85,INDIRECT($BD$2),3,0),3,1),"0123456789ABCD"),"--","--","--","--","--","--","--","1","2","3","4","5","6","7")</f>
        <v>5</v>
      </c>
      <c r="AA97" s="143" t="str">
        <f ca="1">CHOOSE(FIND(MID(VLOOKUP(5+10*O85,INDIRECT($BD$2),3,0),4,1),"0123456789ABCD"),"--","--","--","--","--","--","--","1","2","3","4","5","6","7")</f>
        <v>--</v>
      </c>
      <c r="AB97" s="144" t="str">
        <f ca="1">CHOOSE(FIND(MID(VLOOKUP(5+10*O85,INDIRECT($BD$2),3,0),5,1),"0123456789ABCD"),"--","--","--","--","--","--","--","1","2","3","4","5","6","7")</f>
        <v>5</v>
      </c>
      <c r="AC97" s="137"/>
      <c r="AD97" s="230" t="str">
        <f ca="1">""&amp;IF(VLOOKUP(6+10*AC85,INDIRECT($BD$2),5,0)&gt;0,"+"&amp;VLOOKUP(6+10*AC85,INDIRECT($BD$2),5,0),VLOOKUP(6+10*AC85,INDIRECT($BD$2),5,0))</f>
        <v>+110</v>
      </c>
      <c r="AE97" s="125"/>
      <c r="AF97" s="126" t="s">
        <v>17</v>
      </c>
      <c r="AG97" s="127" t="str">
        <f ca="1">""&amp;VLOOKUP(4+10*AC85,INDIRECT($BD$2),4,0)</f>
        <v>106</v>
      </c>
      <c r="AH97" s="125"/>
      <c r="AI97" s="125"/>
      <c r="AJ97" s="125"/>
      <c r="AK97" s="142" t="s">
        <v>22</v>
      </c>
      <c r="AL97" s="143" t="str">
        <f ca="1">CHOOSE(FIND(MID(VLOOKUP(5+10*AC85,INDIRECT($BD$2),3,0),1,1),"0123456789ABCD"),"--","--","--","--","--","--","--","1","2","3","4","5","6","7")</f>
        <v>1</v>
      </c>
      <c r="AM97" s="143" t="str">
        <f ca="1">CHOOSE(FIND(MID(VLOOKUP(5+10*AC85,INDIRECT($BD$2),3,0),2,1),"0123456789ABCD"),"--","--","--","--","--","--","--","1","2","3","4","5","6","7")</f>
        <v>--</v>
      </c>
      <c r="AN97" s="143" t="str">
        <f ca="1">CHOOSE(FIND(MID(VLOOKUP(5+10*AC85,INDIRECT($BD$2),3,0),3,1),"0123456789ABCD"),"--","--","--","--","--","--","--","1","2","3","4","5","6","7")</f>
        <v>2</v>
      </c>
      <c r="AO97" s="143" t="str">
        <f ca="1">CHOOSE(FIND(MID(VLOOKUP(5+10*AC85,INDIRECT($BD$2),3,0),4,1),"0123456789ABCD"),"--","--","--","--","--","--","--","1","2","3","4","5","6","7")</f>
        <v>1</v>
      </c>
      <c r="AP97" s="144" t="str">
        <f ca="1">CHOOSE(FIND(MID(VLOOKUP(5+10*AC85,INDIRECT($BD$2),3,0),5,1),"0123456789ABCD"),"--","--","--","--","--","--","--","1","2","3","4","5","6","7")</f>
        <v>--</v>
      </c>
      <c r="AQ97" s="137"/>
      <c r="AR97" s="230" t="str">
        <f ca="1">""&amp;IF(VLOOKUP(6+10*AQ85,INDIRECT($BD$2),5,0)&gt;0,"+"&amp;VLOOKUP(6+10*AQ85,INDIRECT($BD$2),5,0),VLOOKUP(6+10*AQ85,INDIRECT($BD$2),5,0))</f>
        <v>+420</v>
      </c>
      <c r="AS97" s="125"/>
      <c r="AT97" s="126" t="s">
        <v>17</v>
      </c>
      <c r="AU97" s="127" t="str">
        <f ca="1">""&amp;VLOOKUP(4+10*AQ85,INDIRECT($BD$2),4,0)</f>
        <v>2</v>
      </c>
      <c r="AV97" s="125"/>
      <c r="AW97" s="125"/>
      <c r="AX97" s="125"/>
      <c r="AY97" s="142" t="s">
        <v>22</v>
      </c>
      <c r="AZ97" s="143" t="str">
        <f ca="1">CHOOSE(FIND(MID(VLOOKUP(5+10*AQ85,INDIRECT($BD$2),3,0),1,1),"0123456789ABCD"),"--","--","--","--","--","--","--","1","2","3","4","5","6","7")</f>
        <v>--</v>
      </c>
      <c r="BA97" s="143" t="str">
        <f ca="1">CHOOSE(FIND(MID(VLOOKUP(5+10*AQ85,INDIRECT($BD$2),3,0),2,1),"0123456789ABCD"),"--","--","--","--","--","--","--","1","2","3","4","5","6","7")</f>
        <v>--</v>
      </c>
      <c r="BB97" s="143" t="str">
        <f ca="1">CHOOSE(FIND(MID(VLOOKUP(5+10*AQ85,INDIRECT($BD$2),3,0),3,1),"0123456789ABCD"),"--","--","--","--","--","--","--","1","2","3","4","5","6","7")</f>
        <v>--</v>
      </c>
      <c r="BC97" s="143" t="str">
        <f ca="1">CHOOSE(FIND(MID(VLOOKUP(5+10*AQ85,INDIRECT($BD$2),3,0),4,1),"0123456789ABCD"),"--","--","--","--","--","--","--","1","2","3","4","5","6","7")</f>
        <v>--</v>
      </c>
      <c r="BD97" s="144" t="str">
        <f ca="1">CHOOSE(FIND(MID(VLOOKUP(5+10*AQ85,INDIRECT($BD$2),3,0),5,1),"0123456789ABCD"),"--","--","--","--","--","--","--","1","2","3","4","5","6","7")</f>
        <v>--</v>
      </c>
    </row>
    <row r="98" spans="1:56" ht="8.25" customHeight="1">
      <c r="A98" s="145"/>
      <c r="B98" s="146"/>
      <c r="C98" s="146"/>
      <c r="D98" s="146"/>
      <c r="E98" s="146"/>
      <c r="F98" s="146"/>
      <c r="G98" s="146"/>
      <c r="H98" s="147"/>
      <c r="I98" s="148" t="s">
        <v>23</v>
      </c>
      <c r="J98" s="149" t="str">
        <f ca="1">CHOOSE(FIND(MID(VLOOKUP(5+10*A85,INDIRECT($BD$2),5,0),1,1),"0123456789ABCD"),"--","--","--","--","--","--","--","1","2","3","4","5","6","7")</f>
        <v>--</v>
      </c>
      <c r="K98" s="149" t="str">
        <f ca="1">CHOOSE(FIND(MID(VLOOKUP(5+10*A85,INDIRECT($BD$2),5,0),2,1),"0123456789ABCD"),"--","--","--","--","--","--","--","1","2","3","4","5","6","7")</f>
        <v>--</v>
      </c>
      <c r="L98" s="149" t="str">
        <f ca="1">CHOOSE(FIND(MID(VLOOKUP(5+10*A85,INDIRECT($BD$2),5,0),3,1),"0123456789ABCD"),"--","--","--","--","--","--","--","1","2","3","4","5","6","7")</f>
        <v>--</v>
      </c>
      <c r="M98" s="149" t="str">
        <f ca="1">CHOOSE(FIND(MID(VLOOKUP(5+10*A85,INDIRECT($BD$2),5,0),4,1),"0123456789ABCD"),"--","--","--","--","--","--","--","1","2","3","4","5","6","7")</f>
        <v>--</v>
      </c>
      <c r="N98" s="150" t="str">
        <f ca="1">CHOOSE(FIND(MID(VLOOKUP(5+10*A85,INDIRECT($BD$2),5,0),5,1),"0123456789ABCD"),"--","--","--","--","--","--","--","1","2","3","4","5","6","7")</f>
        <v>--</v>
      </c>
      <c r="O98" s="145"/>
      <c r="P98" s="146"/>
      <c r="Q98" s="146"/>
      <c r="R98" s="146"/>
      <c r="S98" s="146"/>
      <c r="T98" s="146"/>
      <c r="U98" s="146"/>
      <c r="V98" s="147"/>
      <c r="W98" s="148" t="s">
        <v>23</v>
      </c>
      <c r="X98" s="149" t="str">
        <f ca="1">CHOOSE(FIND(MID(VLOOKUP(5+10*O85,INDIRECT($BD$2),5,0),1,1),"0123456789ABCD"),"--","--","--","--","--","--","--","1","2","3","4","5","6","7")</f>
        <v>2</v>
      </c>
      <c r="Y98" s="149" t="str">
        <f ca="1">CHOOSE(FIND(MID(VLOOKUP(5+10*O85,INDIRECT($BD$2),5,0),2,1),"0123456789ABCD"),"--","--","--","--","--","--","--","1","2","3","4","5","6","7")</f>
        <v>2</v>
      </c>
      <c r="Z98" s="149" t="str">
        <f ca="1">CHOOSE(FIND(MID(VLOOKUP(5+10*O85,INDIRECT($BD$2),5,0),3,1),"0123456789ABCD"),"--","--","--","--","--","--","--","1","2","3","4","5","6","7")</f>
        <v>5</v>
      </c>
      <c r="AA98" s="149" t="str">
        <f ca="1">CHOOSE(FIND(MID(VLOOKUP(5+10*O85,INDIRECT($BD$2),5,0),4,1),"0123456789ABCD"),"--","--","--","--","--","--","--","1","2","3","4","5","6","7")</f>
        <v>--</v>
      </c>
      <c r="AB98" s="150" t="str">
        <f ca="1">CHOOSE(FIND(MID(VLOOKUP(5+10*O85,INDIRECT($BD$2),5,0),5,1),"0123456789ABCD"),"--","--","--","--","--","--","--","1","2","3","4","5","6","7")</f>
        <v>5</v>
      </c>
      <c r="AC98" s="145"/>
      <c r="AD98" s="146"/>
      <c r="AE98" s="146"/>
      <c r="AF98" s="146"/>
      <c r="AG98" s="146"/>
      <c r="AH98" s="146"/>
      <c r="AI98" s="146"/>
      <c r="AJ98" s="147"/>
      <c r="AK98" s="148" t="s">
        <v>23</v>
      </c>
      <c r="AL98" s="149" t="str">
        <f ca="1">CHOOSE(FIND(MID(VLOOKUP(5+10*AC85,INDIRECT($BD$2),5,0),1,1),"0123456789ABCD"),"--","--","--","--","--","--","--","1","2","3","4","5","6","7")</f>
        <v>1</v>
      </c>
      <c r="AM98" s="149" t="str">
        <f ca="1">CHOOSE(FIND(MID(VLOOKUP(5+10*AC85,INDIRECT($BD$2),5,0),2,1),"0123456789ABCD"),"--","--","--","--","--","--","--","1","2","3","4","5","6","7")</f>
        <v>--</v>
      </c>
      <c r="AN98" s="149" t="str">
        <f ca="1">CHOOSE(FIND(MID(VLOOKUP(5+10*AC85,INDIRECT($BD$2),5,0),3,1),"0123456789ABCD"),"--","--","--","--","--","--","--","1","2","3","4","5","6","7")</f>
        <v>2</v>
      </c>
      <c r="AO98" s="149" t="str">
        <f ca="1">CHOOSE(FIND(MID(VLOOKUP(5+10*AC85,INDIRECT($BD$2),5,0),4,1),"0123456789ABCD"),"--","--","--","--","--","--","--","1","2","3","4","5","6","7")</f>
        <v>1</v>
      </c>
      <c r="AP98" s="150" t="str">
        <f ca="1">CHOOSE(FIND(MID(VLOOKUP(5+10*AC85,INDIRECT($BD$2),5,0),5,1),"0123456789ABCD"),"--","--","--","--","--","--","--","1","2","3","4","5","6","7")</f>
        <v>--</v>
      </c>
      <c r="AQ98" s="145"/>
      <c r="AR98" s="146"/>
      <c r="AS98" s="146"/>
      <c r="AT98" s="146"/>
      <c r="AU98" s="146"/>
      <c r="AV98" s="146"/>
      <c r="AW98" s="146"/>
      <c r="AX98" s="147"/>
      <c r="AY98" s="148" t="s">
        <v>23</v>
      </c>
      <c r="AZ98" s="149" t="str">
        <f ca="1">CHOOSE(FIND(MID(VLOOKUP(5+10*AQ85,INDIRECT($BD$2),5,0),1,1),"0123456789ABCD"),"--","--","--","--","--","--","--","1","2","3","4","5","6","7")</f>
        <v>--</v>
      </c>
      <c r="BA98" s="149" t="str">
        <f ca="1">CHOOSE(FIND(MID(VLOOKUP(5+10*AQ85,INDIRECT($BD$2),5,0),2,1),"0123456789ABCD"),"--","--","--","--","--","--","--","1","2","3","4","5","6","7")</f>
        <v>--</v>
      </c>
      <c r="BB98" s="149" t="str">
        <f ca="1">CHOOSE(FIND(MID(VLOOKUP(5+10*AQ85,INDIRECT($BD$2),5,0),3,1),"0123456789ABCD"),"--","--","--","--","--","--","--","1","2","3","4","5","6","7")</f>
        <v>--</v>
      </c>
      <c r="BC98" s="149" t="str">
        <f ca="1">CHOOSE(FIND(MID(VLOOKUP(5+10*AQ85,INDIRECT($BD$2),5,0),4,1),"0123456789ABCD"),"--","--","--","--","--","--","--","1","2","3","4","5","6","7")</f>
        <v>--</v>
      </c>
      <c r="BD98" s="150" t="str">
        <f ca="1">CHOOSE(FIND(MID(VLOOKUP(5+10*AQ85,INDIRECT($BD$2),5,0),5,1),"0123456789ABCD"),"--","--","--","--","--","--","--","1","2","3","4","5","6","7")</f>
        <v>--</v>
      </c>
    </row>
    <row r="99" spans="1:56" ht="8.25" customHeight="1">
      <c r="A99" s="116" t="s">
        <v>64</v>
      </c>
      <c r="B99" s="117"/>
      <c r="C99" s="118"/>
      <c r="D99" s="119"/>
      <c r="E99" s="119"/>
      <c r="F99" s="119"/>
      <c r="G99" s="119"/>
      <c r="H99" s="118"/>
      <c r="I99" s="118"/>
      <c r="J99" s="118"/>
      <c r="K99" s="118"/>
      <c r="L99" s="120"/>
      <c r="M99" s="121" t="str">
        <f>MID("WNES",1+MOD(B100,4),1)</f>
        <v>N</v>
      </c>
      <c r="N99" s="122"/>
      <c r="O99" s="116" t="s">
        <v>64</v>
      </c>
      <c r="P99" s="117"/>
      <c r="Q99" s="118"/>
      <c r="R99" s="119"/>
      <c r="S99" s="119"/>
      <c r="T99" s="119"/>
      <c r="U99" s="119"/>
      <c r="V99" s="118"/>
      <c r="W99" s="118"/>
      <c r="X99" s="118"/>
      <c r="Y99" s="118"/>
      <c r="Z99" s="120"/>
      <c r="AA99" s="121" t="str">
        <f>MID("WNES",1+MOD(P100,4),1)</f>
        <v>E</v>
      </c>
      <c r="AB99" s="122"/>
      <c r="AC99" s="116" t="s">
        <v>64</v>
      </c>
      <c r="AD99" s="117"/>
      <c r="AE99" s="118"/>
      <c r="AF99" s="119"/>
      <c r="AG99" s="119"/>
      <c r="AH99" s="119"/>
      <c r="AI99" s="119"/>
      <c r="AJ99" s="118"/>
      <c r="AK99" s="118"/>
      <c r="AL99" s="118"/>
      <c r="AM99" s="118"/>
      <c r="AN99" s="120"/>
      <c r="AO99" s="121" t="str">
        <f>MID("WNES",1+MOD(AD100,4),1)</f>
        <v>S</v>
      </c>
      <c r="AP99" s="122"/>
      <c r="AQ99" s="116" t="s">
        <v>64</v>
      </c>
      <c r="AR99" s="117"/>
      <c r="AS99" s="118"/>
      <c r="AT99" s="119"/>
      <c r="AU99" s="119"/>
      <c r="AV99" s="119"/>
      <c r="AW99" s="119"/>
      <c r="AX99" s="118"/>
      <c r="AY99" s="118"/>
      <c r="AZ99" s="118"/>
      <c r="BA99" s="118"/>
      <c r="BB99" s="120"/>
      <c r="BC99" s="121" t="str">
        <f>MID("WNES",1+MOD(AR100,4),1)</f>
        <v>W</v>
      </c>
      <c r="BD99" s="122"/>
    </row>
    <row r="100" spans="1:56" ht="8.25" customHeight="1">
      <c r="A100" s="123"/>
      <c r="B100" s="227" t="str">
        <f>""&amp;MOD(A101-1,32)+1</f>
        <v>25</v>
      </c>
      <c r="C100" s="125"/>
      <c r="D100" s="126" t="s">
        <v>52</v>
      </c>
      <c r="E100" s="127" t="str">
        <f ca="1">""&amp;VLOOKUP(1+10*A101,INDIRECT($BD$2),2,0)</f>
        <v>Q107</v>
      </c>
      <c r="F100" s="125"/>
      <c r="G100" s="125"/>
      <c r="H100" s="125"/>
      <c r="I100" s="125"/>
      <c r="J100" s="125"/>
      <c r="K100" s="125"/>
      <c r="L100" s="128"/>
      <c r="M100" s="129" t="str">
        <f>MID(" EW  NS NoneBoth",1+4*INT(MOD(11*B100,16)/4),4)</f>
        <v> EW </v>
      </c>
      <c r="N100" s="124"/>
      <c r="O100" s="123"/>
      <c r="P100" s="227" t="str">
        <f>""&amp;MOD(O101-1,32)+1</f>
        <v>26</v>
      </c>
      <c r="Q100" s="125"/>
      <c r="R100" s="126" t="s">
        <v>52</v>
      </c>
      <c r="S100" s="127" t="str">
        <f ca="1">""&amp;VLOOKUP(1+10*O101,INDIRECT($BD$2),2,0)</f>
        <v>AK6</v>
      </c>
      <c r="T100" s="125"/>
      <c r="U100" s="125"/>
      <c r="V100" s="125"/>
      <c r="W100" s="125"/>
      <c r="X100" s="125"/>
      <c r="Y100" s="125"/>
      <c r="Z100" s="128"/>
      <c r="AA100" s="129" t="str">
        <f>MID(" EW  NS NoneBoth",1+4*INT(MOD(11*P100,16)/4),4)</f>
        <v>Both</v>
      </c>
      <c r="AB100" s="124"/>
      <c r="AC100" s="123"/>
      <c r="AD100" s="227" t="str">
        <f>""&amp;MOD(AC101-1,32)+1</f>
        <v>27</v>
      </c>
      <c r="AE100" s="125"/>
      <c r="AF100" s="126" t="s">
        <v>52</v>
      </c>
      <c r="AG100" s="127" t="str">
        <f ca="1">""&amp;VLOOKUP(1+10*AC101,INDIRECT($BD$2),2,0)</f>
        <v>J3</v>
      </c>
      <c r="AH100" s="125"/>
      <c r="AI100" s="125"/>
      <c r="AJ100" s="125"/>
      <c r="AK100" s="125"/>
      <c r="AL100" s="125"/>
      <c r="AM100" s="125"/>
      <c r="AN100" s="128"/>
      <c r="AO100" s="129" t="str">
        <f>MID(" EW  NS NoneBoth",1+4*INT(MOD(11*AD100,16)/4),4)</f>
        <v>None</v>
      </c>
      <c r="AP100" s="124"/>
      <c r="AQ100" s="123"/>
      <c r="AR100" s="227" t="str">
        <f>""&amp;MOD(AQ101-1,32)+1</f>
        <v>28</v>
      </c>
      <c r="AS100" s="125"/>
      <c r="AT100" s="126" t="s">
        <v>52</v>
      </c>
      <c r="AU100" s="127" t="str">
        <f ca="1">""&amp;VLOOKUP(1+10*AQ101,INDIRECT($BD$2),2,0)</f>
        <v>A85</v>
      </c>
      <c r="AV100" s="125"/>
      <c r="AW100" s="125"/>
      <c r="AX100" s="125"/>
      <c r="AY100" s="125"/>
      <c r="AZ100" s="125"/>
      <c r="BA100" s="125"/>
      <c r="BB100" s="128"/>
      <c r="BC100" s="129" t="str">
        <f>MID(" EW  NS NoneBoth",1+4*INT(MOD(11*AR100,16)/4),4)</f>
        <v> NS </v>
      </c>
      <c r="BD100" s="124"/>
    </row>
    <row r="101" spans="1:56" ht="8.25" customHeight="1">
      <c r="A101" s="130">
        <f>1+AQ85</f>
        <v>25</v>
      </c>
      <c r="B101" s="119"/>
      <c r="C101" s="131"/>
      <c r="D101" s="126" t="s">
        <v>15</v>
      </c>
      <c r="E101" s="127" t="str">
        <f ca="1">""&amp;VLOOKUP(2+10*A101,INDIRECT($BD$2),2,0)</f>
        <v>A98</v>
      </c>
      <c r="F101" s="125"/>
      <c r="G101" s="125"/>
      <c r="H101" s="125"/>
      <c r="I101" s="125"/>
      <c r="J101" s="125"/>
      <c r="K101" s="125"/>
      <c r="L101" s="125"/>
      <c r="M101" s="125"/>
      <c r="N101" s="132"/>
      <c r="O101" s="130">
        <f>1+A101</f>
        <v>26</v>
      </c>
      <c r="P101" s="119"/>
      <c r="Q101" s="131"/>
      <c r="R101" s="126" t="s">
        <v>15</v>
      </c>
      <c r="S101" s="127" t="str">
        <f ca="1">""&amp;VLOOKUP(2+10*O101,INDIRECT($BD$2),2,0)</f>
        <v>J932</v>
      </c>
      <c r="T101" s="125"/>
      <c r="U101" s="125"/>
      <c r="V101" s="125"/>
      <c r="W101" s="125"/>
      <c r="X101" s="125"/>
      <c r="Y101" s="125"/>
      <c r="Z101" s="125"/>
      <c r="AA101" s="125"/>
      <c r="AB101" s="132"/>
      <c r="AC101" s="130">
        <f>1+O101</f>
        <v>27</v>
      </c>
      <c r="AD101" s="119"/>
      <c r="AE101" s="131"/>
      <c r="AF101" s="126" t="s">
        <v>15</v>
      </c>
      <c r="AG101" s="127" t="str">
        <f ca="1">""&amp;VLOOKUP(2+10*AC101,INDIRECT($BD$2),2,0)</f>
        <v>KQJ98762</v>
      </c>
      <c r="AH101" s="125"/>
      <c r="AI101" s="125"/>
      <c r="AJ101" s="125"/>
      <c r="AK101" s="125"/>
      <c r="AL101" s="125"/>
      <c r="AM101" s="125"/>
      <c r="AN101" s="125"/>
      <c r="AO101" s="125"/>
      <c r="AP101" s="132"/>
      <c r="AQ101" s="130">
        <f>1+AC101</f>
        <v>28</v>
      </c>
      <c r="AR101" s="119"/>
      <c r="AS101" s="131"/>
      <c r="AT101" s="126" t="s">
        <v>15</v>
      </c>
      <c r="AU101" s="127" t="str">
        <f ca="1">""&amp;VLOOKUP(2+10*AQ101,INDIRECT($BD$2),2,0)</f>
        <v>1052</v>
      </c>
      <c r="AV101" s="125"/>
      <c r="AW101" s="125"/>
      <c r="AX101" s="125"/>
      <c r="AY101" s="125"/>
      <c r="AZ101" s="125"/>
      <c r="BA101" s="125"/>
      <c r="BB101" s="125"/>
      <c r="BC101" s="125"/>
      <c r="BD101" s="132"/>
    </row>
    <row r="102" spans="1:56" ht="8.25" customHeight="1">
      <c r="A102" s="133"/>
      <c r="B102" s="127"/>
      <c r="C102" s="127"/>
      <c r="D102" s="126" t="s">
        <v>53</v>
      </c>
      <c r="E102" s="127" t="str">
        <f ca="1">""&amp;VLOOKUP(3+10*A101,INDIRECT($BD$2),2,0)</f>
        <v>K53</v>
      </c>
      <c r="F102" s="125"/>
      <c r="G102" s="125"/>
      <c r="H102" s="125"/>
      <c r="I102" s="125"/>
      <c r="J102" s="125"/>
      <c r="K102" s="125"/>
      <c r="L102" s="125"/>
      <c r="M102" s="125"/>
      <c r="N102" s="132"/>
      <c r="O102" s="133"/>
      <c r="P102" s="127"/>
      <c r="Q102" s="127"/>
      <c r="R102" s="126" t="s">
        <v>53</v>
      </c>
      <c r="S102" s="127" t="str">
        <f ca="1">""&amp;VLOOKUP(3+10*O101,INDIRECT($BD$2),2,0)</f>
        <v>K64</v>
      </c>
      <c r="T102" s="125"/>
      <c r="U102" s="125"/>
      <c r="V102" s="125"/>
      <c r="W102" s="125"/>
      <c r="X102" s="125"/>
      <c r="Y102" s="125"/>
      <c r="Z102" s="125"/>
      <c r="AA102" s="125"/>
      <c r="AB102" s="132"/>
      <c r="AC102" s="133"/>
      <c r="AD102" s="127"/>
      <c r="AE102" s="127"/>
      <c r="AF102" s="126" t="s">
        <v>53</v>
      </c>
      <c r="AG102" s="127" t="str">
        <f ca="1">""&amp;VLOOKUP(3+10*AC101,INDIRECT($BD$2),2,0)</f>
        <v>A</v>
      </c>
      <c r="AH102" s="125"/>
      <c r="AI102" s="125"/>
      <c r="AJ102" s="125"/>
      <c r="AK102" s="125"/>
      <c r="AL102" s="125"/>
      <c r="AM102" s="125"/>
      <c r="AN102" s="125"/>
      <c r="AO102" s="125"/>
      <c r="AP102" s="132"/>
      <c r="AQ102" s="133"/>
      <c r="AR102" s="127"/>
      <c r="AS102" s="127"/>
      <c r="AT102" s="126" t="s">
        <v>53</v>
      </c>
      <c r="AU102" s="127" t="str">
        <f ca="1">""&amp;VLOOKUP(3+10*AQ101,INDIRECT($BD$2),2,0)</f>
        <v>Q6</v>
      </c>
      <c r="AV102" s="125"/>
      <c r="AW102" s="125"/>
      <c r="AX102" s="125"/>
      <c r="AY102" s="125"/>
      <c r="AZ102" s="125"/>
      <c r="BA102" s="125"/>
      <c r="BB102" s="125"/>
      <c r="BC102" s="125"/>
      <c r="BD102" s="132"/>
    </row>
    <row r="103" spans="1:56" ht="8.25" customHeight="1">
      <c r="A103" s="133"/>
      <c r="B103" s="127"/>
      <c r="C103" s="127"/>
      <c r="D103" s="126" t="s">
        <v>17</v>
      </c>
      <c r="E103" s="127" t="str">
        <f ca="1">""&amp;VLOOKUP(4+10*A101,INDIRECT($BD$2),2,0)</f>
        <v>J984</v>
      </c>
      <c r="F103" s="125"/>
      <c r="G103" s="125"/>
      <c r="H103" s="125"/>
      <c r="I103" s="125"/>
      <c r="J103" s="125"/>
      <c r="K103" s="125"/>
      <c r="L103" s="125"/>
      <c r="M103" s="125"/>
      <c r="N103" s="132"/>
      <c r="O103" s="133"/>
      <c r="P103" s="127"/>
      <c r="Q103" s="127"/>
      <c r="R103" s="126" t="s">
        <v>17</v>
      </c>
      <c r="S103" s="127" t="str">
        <f ca="1">""&amp;VLOOKUP(4+10*O101,INDIRECT($BD$2),2,0)</f>
        <v>A96</v>
      </c>
      <c r="T103" s="125"/>
      <c r="U103" s="125"/>
      <c r="V103" s="125"/>
      <c r="W103" s="125"/>
      <c r="X103" s="125"/>
      <c r="Y103" s="125"/>
      <c r="Z103" s="125"/>
      <c r="AA103" s="125"/>
      <c r="AB103" s="132"/>
      <c r="AC103" s="133"/>
      <c r="AD103" s="127"/>
      <c r="AE103" s="127"/>
      <c r="AF103" s="126" t="s">
        <v>17</v>
      </c>
      <c r="AG103" s="127" t="str">
        <f ca="1">""&amp;VLOOKUP(4+10*AC101,INDIRECT($BD$2),2,0)</f>
        <v>102</v>
      </c>
      <c r="AH103" s="125"/>
      <c r="AI103" s="125"/>
      <c r="AJ103" s="125"/>
      <c r="AK103" s="125"/>
      <c r="AL103" s="125"/>
      <c r="AM103" s="125"/>
      <c r="AN103" s="125"/>
      <c r="AO103" s="125"/>
      <c r="AP103" s="132"/>
      <c r="AQ103" s="133"/>
      <c r="AR103" s="127"/>
      <c r="AS103" s="127"/>
      <c r="AT103" s="126" t="s">
        <v>17</v>
      </c>
      <c r="AU103" s="127" t="str">
        <f ca="1">""&amp;VLOOKUP(4+10*AQ101,INDIRECT($BD$2),2,0)</f>
        <v>KJ1095</v>
      </c>
      <c r="AV103" s="125"/>
      <c r="AW103" s="125"/>
      <c r="AX103" s="125"/>
      <c r="AY103" s="125"/>
      <c r="AZ103" s="125"/>
      <c r="BA103" s="125"/>
      <c r="BB103" s="125"/>
      <c r="BC103" s="125"/>
      <c r="BD103" s="132"/>
    </row>
    <row r="104" spans="1:56" ht="8.25" customHeight="1">
      <c r="A104" s="134"/>
      <c r="B104" s="127"/>
      <c r="C104" s="127"/>
      <c r="D104" s="127"/>
      <c r="E104" s="127"/>
      <c r="F104" s="127"/>
      <c r="G104" s="127"/>
      <c r="H104" s="125"/>
      <c r="I104" s="125"/>
      <c r="J104" s="125"/>
      <c r="K104" s="125"/>
      <c r="L104" s="125"/>
      <c r="M104" s="125"/>
      <c r="N104" s="132"/>
      <c r="O104" s="134"/>
      <c r="P104" s="127"/>
      <c r="Q104" s="127"/>
      <c r="R104" s="127"/>
      <c r="S104" s="127"/>
      <c r="T104" s="127"/>
      <c r="U104" s="127"/>
      <c r="V104" s="125"/>
      <c r="W104" s="125"/>
      <c r="X104" s="125"/>
      <c r="Y104" s="125"/>
      <c r="Z104" s="125"/>
      <c r="AA104" s="125"/>
      <c r="AB104" s="132"/>
      <c r="AC104" s="134"/>
      <c r="AD104" s="127"/>
      <c r="AE104" s="127"/>
      <c r="AF104" s="127"/>
      <c r="AG104" s="127"/>
      <c r="AH104" s="127"/>
      <c r="AI104" s="127"/>
      <c r="AJ104" s="125"/>
      <c r="AK104" s="125"/>
      <c r="AL104" s="125"/>
      <c r="AM104" s="125"/>
      <c r="AN104" s="125"/>
      <c r="AO104" s="125"/>
      <c r="AP104" s="132"/>
      <c r="AQ104" s="134"/>
      <c r="AR104" s="127"/>
      <c r="AS104" s="127"/>
      <c r="AT104" s="127"/>
      <c r="AU104" s="127"/>
      <c r="AV104" s="127"/>
      <c r="AW104" s="127"/>
      <c r="AX104" s="125"/>
      <c r="AY104" s="125"/>
      <c r="AZ104" s="125"/>
      <c r="BA104" s="125"/>
      <c r="BB104" s="125"/>
      <c r="BC104" s="125"/>
      <c r="BD104" s="132"/>
    </row>
    <row r="105" spans="1:56" ht="8.25" customHeight="1">
      <c r="A105" s="135" t="s">
        <v>52</v>
      </c>
      <c r="B105" s="127" t="str">
        <f ca="1">""&amp;VLOOKUP(1+10*A101,INDIRECT($BD$2),5,0)</f>
        <v>K642</v>
      </c>
      <c r="C105" s="125"/>
      <c r="D105" s="125"/>
      <c r="E105" s="125"/>
      <c r="F105" s="125"/>
      <c r="H105" s="126" t="s">
        <v>52</v>
      </c>
      <c r="I105" s="127" t="str">
        <f ca="1">""&amp;VLOOKUP(1+10*A101,INDIRECT($BD$2),3,0)</f>
        <v>93</v>
      </c>
      <c r="K105" s="125"/>
      <c r="L105" s="127"/>
      <c r="M105" s="127"/>
      <c r="N105" s="136"/>
      <c r="O105" s="135" t="s">
        <v>52</v>
      </c>
      <c r="P105" s="127" t="str">
        <f ca="1">""&amp;VLOOKUP(1+10*O101,INDIRECT($BD$2),5,0)</f>
        <v>J4</v>
      </c>
      <c r="Q105" s="125"/>
      <c r="R105" s="125"/>
      <c r="S105" s="125"/>
      <c r="T105" s="125"/>
      <c r="V105" s="126" t="s">
        <v>52</v>
      </c>
      <c r="W105" s="127" t="str">
        <f ca="1">""&amp;VLOOKUP(1+10*O101,INDIRECT($BD$2),3,0)</f>
        <v>Q953</v>
      </c>
      <c r="Y105" s="125"/>
      <c r="Z105" s="127"/>
      <c r="AA105" s="127"/>
      <c r="AB105" s="136"/>
      <c r="AC105" s="135" t="s">
        <v>52</v>
      </c>
      <c r="AD105" s="127" t="str">
        <f ca="1">""&amp;VLOOKUP(1+10*AC101,INDIRECT($BD$2),5,0)</f>
        <v>10862</v>
      </c>
      <c r="AE105" s="125"/>
      <c r="AF105" s="125"/>
      <c r="AG105" s="125"/>
      <c r="AH105" s="125"/>
      <c r="AJ105" s="126" t="s">
        <v>52</v>
      </c>
      <c r="AK105" s="127" t="str">
        <f ca="1">""&amp;VLOOKUP(1+10*AC101,INDIRECT($BD$2),3,0)</f>
        <v>KQ954</v>
      </c>
      <c r="AM105" s="125"/>
      <c r="AN105" s="127"/>
      <c r="AO105" s="127"/>
      <c r="AP105" s="136"/>
      <c r="AQ105" s="135" t="s">
        <v>52</v>
      </c>
      <c r="AR105" s="127" t="str">
        <f ca="1">""&amp;VLOOKUP(1+10*AQ101,INDIRECT($BD$2),5,0)</f>
        <v>7</v>
      </c>
      <c r="AS105" s="125"/>
      <c r="AT105" s="125"/>
      <c r="AU105" s="125"/>
      <c r="AV105" s="125"/>
      <c r="AX105" s="126" t="s">
        <v>52</v>
      </c>
      <c r="AY105" s="127" t="str">
        <f ca="1">""&amp;VLOOKUP(1+10*AQ101,INDIRECT($BD$2),3,0)</f>
        <v>KQJ932</v>
      </c>
      <c r="BA105" s="125"/>
      <c r="BB105" s="127"/>
      <c r="BC105" s="127"/>
      <c r="BD105" s="136"/>
    </row>
    <row r="106" spans="1:56" ht="8.25" customHeight="1">
      <c r="A106" s="135" t="s">
        <v>15</v>
      </c>
      <c r="B106" s="127" t="str">
        <f ca="1">""&amp;VLOOKUP(2+10*A101,INDIRECT($BD$2),5,0)</f>
        <v>J</v>
      </c>
      <c r="C106" s="125"/>
      <c r="D106" s="125"/>
      <c r="E106" s="125"/>
      <c r="F106" s="125"/>
      <c r="H106" s="126" t="s">
        <v>15</v>
      </c>
      <c r="I106" s="127" t="str">
        <f ca="1">""&amp;VLOOKUP(2+10*A101,INDIRECT($BD$2),3,0)</f>
        <v>K10652</v>
      </c>
      <c r="K106" s="125"/>
      <c r="L106" s="127"/>
      <c r="M106" s="127"/>
      <c r="N106" s="136"/>
      <c r="O106" s="135" t="s">
        <v>15</v>
      </c>
      <c r="P106" s="127" t="str">
        <f ca="1">""&amp;VLOOKUP(2+10*O101,INDIRECT($BD$2),5,0)</f>
        <v>AKQ8764</v>
      </c>
      <c r="Q106" s="125"/>
      <c r="R106" s="125"/>
      <c r="S106" s="125"/>
      <c r="T106" s="125"/>
      <c r="V106" s="126" t="s">
        <v>15</v>
      </c>
      <c r="W106" s="127" t="str">
        <f ca="1">""&amp;VLOOKUP(2+10*O101,INDIRECT($BD$2),3,0)</f>
        <v>105</v>
      </c>
      <c r="Y106" s="125"/>
      <c r="Z106" s="127"/>
      <c r="AA106" s="127"/>
      <c r="AB106" s="136"/>
      <c r="AC106" s="135" t="s">
        <v>15</v>
      </c>
      <c r="AD106" s="127" t="str">
        <f ca="1">""&amp;VLOOKUP(2+10*AC101,INDIRECT($BD$2),5,0)</f>
        <v>--</v>
      </c>
      <c r="AE106" s="125"/>
      <c r="AF106" s="125"/>
      <c r="AG106" s="125"/>
      <c r="AH106" s="125"/>
      <c r="AJ106" s="126" t="s">
        <v>15</v>
      </c>
      <c r="AK106" s="127" t="str">
        <f ca="1">""&amp;VLOOKUP(2+10*AC101,INDIRECT($BD$2),3,0)</f>
        <v>A3</v>
      </c>
      <c r="AM106" s="125"/>
      <c r="AN106" s="127"/>
      <c r="AO106" s="127"/>
      <c r="AP106" s="136"/>
      <c r="AQ106" s="135" t="s">
        <v>15</v>
      </c>
      <c r="AR106" s="127" t="str">
        <f ca="1">""&amp;VLOOKUP(2+10*AQ101,INDIRECT($BD$2),5,0)</f>
        <v>9863</v>
      </c>
      <c r="AS106" s="125"/>
      <c r="AT106" s="125"/>
      <c r="AU106" s="125"/>
      <c r="AV106" s="125"/>
      <c r="AX106" s="126" t="s">
        <v>15</v>
      </c>
      <c r="AY106" s="127" t="str">
        <f ca="1">""&amp;VLOOKUP(2+10*AQ101,INDIRECT($BD$2),3,0)</f>
        <v>74</v>
      </c>
      <c r="BA106" s="125"/>
      <c r="BB106" s="127"/>
      <c r="BC106" s="127"/>
      <c r="BD106" s="136"/>
    </row>
    <row r="107" spans="1:56" ht="8.25" customHeight="1">
      <c r="A107" s="135" t="s">
        <v>53</v>
      </c>
      <c r="B107" s="127" t="str">
        <f ca="1">""&amp;VLOOKUP(3+10*A101,INDIRECT($BD$2),5,0)</f>
        <v>A109864</v>
      </c>
      <c r="C107" s="125"/>
      <c r="D107" s="125"/>
      <c r="E107" s="125"/>
      <c r="F107" s="125"/>
      <c r="H107" s="126" t="s">
        <v>53</v>
      </c>
      <c r="I107" s="127" t="str">
        <f ca="1">""&amp;VLOOKUP(3+10*A101,INDIRECT($BD$2),3,0)</f>
        <v>J7</v>
      </c>
      <c r="K107" s="125"/>
      <c r="L107" s="127"/>
      <c r="M107" s="127"/>
      <c r="N107" s="136"/>
      <c r="O107" s="135" t="s">
        <v>53</v>
      </c>
      <c r="P107" s="127" t="str">
        <f ca="1">""&amp;VLOOKUP(3+10*O101,INDIRECT($BD$2),5,0)</f>
        <v>98</v>
      </c>
      <c r="Q107" s="125"/>
      <c r="R107" s="125"/>
      <c r="S107" s="125"/>
      <c r="T107" s="125"/>
      <c r="V107" s="126" t="s">
        <v>53</v>
      </c>
      <c r="W107" s="127" t="str">
        <f ca="1">""&amp;VLOOKUP(3+10*O101,INDIRECT($BD$2),3,0)</f>
        <v>QJ5</v>
      </c>
      <c r="Y107" s="125"/>
      <c r="Z107" s="127"/>
      <c r="AA107" s="127"/>
      <c r="AB107" s="136"/>
      <c r="AC107" s="135" t="s">
        <v>53</v>
      </c>
      <c r="AD107" s="127" t="str">
        <f ca="1">""&amp;VLOOKUP(3+10*AC101,INDIRECT($BD$2),5,0)</f>
        <v>K632</v>
      </c>
      <c r="AE107" s="125"/>
      <c r="AF107" s="125"/>
      <c r="AG107" s="125"/>
      <c r="AH107" s="125"/>
      <c r="AJ107" s="126" t="s">
        <v>53</v>
      </c>
      <c r="AK107" s="127" t="str">
        <f ca="1">""&amp;VLOOKUP(3+10*AC101,INDIRECT($BD$2),3,0)</f>
        <v>QJ85</v>
      </c>
      <c r="AM107" s="125"/>
      <c r="AN107" s="127"/>
      <c r="AO107" s="127"/>
      <c r="AP107" s="136"/>
      <c r="AQ107" s="135" t="s">
        <v>53</v>
      </c>
      <c r="AR107" s="127" t="str">
        <f ca="1">""&amp;VLOOKUP(3+10*AQ101,INDIRECT($BD$2),5,0)</f>
        <v>A32</v>
      </c>
      <c r="AS107" s="125"/>
      <c r="AT107" s="125"/>
      <c r="AU107" s="125"/>
      <c r="AV107" s="125"/>
      <c r="AX107" s="126" t="s">
        <v>53</v>
      </c>
      <c r="AY107" s="127" t="str">
        <f ca="1">""&amp;VLOOKUP(3+10*AQ101,INDIRECT($BD$2),3,0)</f>
        <v>105</v>
      </c>
      <c r="BA107" s="125"/>
      <c r="BB107" s="127"/>
      <c r="BC107" s="127"/>
      <c r="BD107" s="136"/>
    </row>
    <row r="108" spans="1:56" ht="8.25" customHeight="1">
      <c r="A108" s="135" t="s">
        <v>17</v>
      </c>
      <c r="B108" s="127" t="str">
        <f ca="1">""&amp;VLOOKUP(4+10*A101,INDIRECT($BD$2),5,0)</f>
        <v>73</v>
      </c>
      <c r="C108" s="125"/>
      <c r="D108" s="125"/>
      <c r="E108" s="125"/>
      <c r="F108" s="125"/>
      <c r="H108" s="126" t="s">
        <v>17</v>
      </c>
      <c r="I108" s="127" t="str">
        <f ca="1">""&amp;VLOOKUP(4+10*A101,INDIRECT($BD$2),3,0)</f>
        <v>KQ65</v>
      </c>
      <c r="K108" s="125"/>
      <c r="L108" s="127"/>
      <c r="M108" s="127"/>
      <c r="N108" s="136"/>
      <c r="O108" s="135" t="s">
        <v>17</v>
      </c>
      <c r="P108" s="127" t="str">
        <f ca="1">""&amp;VLOOKUP(4+10*O101,INDIRECT($BD$2),5,0)</f>
        <v>K4</v>
      </c>
      <c r="Q108" s="125"/>
      <c r="R108" s="125"/>
      <c r="S108" s="125"/>
      <c r="T108" s="125"/>
      <c r="V108" s="126" t="s">
        <v>17</v>
      </c>
      <c r="W108" s="127" t="str">
        <f ca="1">""&amp;VLOOKUP(4+10*O101,INDIRECT($BD$2),3,0)</f>
        <v>8753</v>
      </c>
      <c r="Y108" s="125"/>
      <c r="Z108" s="127"/>
      <c r="AA108" s="127"/>
      <c r="AB108" s="136"/>
      <c r="AC108" s="135" t="s">
        <v>17</v>
      </c>
      <c r="AD108" s="127" t="str">
        <f ca="1">""&amp;VLOOKUP(4+10*AC101,INDIRECT($BD$2),5,0)</f>
        <v>A8764</v>
      </c>
      <c r="AE108" s="125"/>
      <c r="AF108" s="125"/>
      <c r="AG108" s="125"/>
      <c r="AH108" s="125"/>
      <c r="AJ108" s="126" t="s">
        <v>17</v>
      </c>
      <c r="AK108" s="127" t="str">
        <f ca="1">""&amp;VLOOKUP(4+10*AC101,INDIRECT($BD$2),3,0)</f>
        <v>J3</v>
      </c>
      <c r="AM108" s="125"/>
      <c r="AN108" s="127"/>
      <c r="AO108" s="127"/>
      <c r="AP108" s="136"/>
      <c r="AQ108" s="135" t="s">
        <v>17</v>
      </c>
      <c r="AR108" s="127" t="str">
        <f ca="1">""&amp;VLOOKUP(4+10*AQ101,INDIRECT($BD$2),5,0)</f>
        <v>AQ864</v>
      </c>
      <c r="AS108" s="125"/>
      <c r="AT108" s="125"/>
      <c r="AU108" s="125"/>
      <c r="AV108" s="125"/>
      <c r="AX108" s="126" t="s">
        <v>17</v>
      </c>
      <c r="AY108" s="127" t="str">
        <f ca="1">""&amp;VLOOKUP(4+10*AQ101,INDIRECT($BD$2),3,0)</f>
        <v>732</v>
      </c>
      <c r="BA108" s="125"/>
      <c r="BB108" s="127"/>
      <c r="BC108" s="127"/>
      <c r="BD108" s="136"/>
    </row>
    <row r="109" spans="1:56" ht="8.25" customHeight="1">
      <c r="A109" s="137"/>
      <c r="B109" s="125"/>
      <c r="C109" s="125"/>
      <c r="D109" s="125"/>
      <c r="E109" s="125"/>
      <c r="F109" s="125"/>
      <c r="G109" s="125"/>
      <c r="H109" s="127"/>
      <c r="I109" s="127"/>
      <c r="J109" s="127"/>
      <c r="K109" s="127"/>
      <c r="L109" s="127"/>
      <c r="M109" s="127"/>
      <c r="N109" s="136"/>
      <c r="O109" s="137"/>
      <c r="P109" s="125"/>
      <c r="Q109" s="125"/>
      <c r="R109" s="125"/>
      <c r="S109" s="125"/>
      <c r="T109" s="125"/>
      <c r="U109" s="125"/>
      <c r="V109" s="127"/>
      <c r="W109" s="127"/>
      <c r="X109" s="127"/>
      <c r="Y109" s="127"/>
      <c r="Z109" s="127"/>
      <c r="AA109" s="127"/>
      <c r="AB109" s="136"/>
      <c r="AC109" s="137"/>
      <c r="AD109" s="125"/>
      <c r="AE109" s="125"/>
      <c r="AF109" s="125"/>
      <c r="AG109" s="125"/>
      <c r="AH109" s="125"/>
      <c r="AI109" s="125"/>
      <c r="AJ109" s="127"/>
      <c r="AK109" s="127"/>
      <c r="AL109" s="127"/>
      <c r="AM109" s="127"/>
      <c r="AN109" s="127"/>
      <c r="AO109" s="127"/>
      <c r="AP109" s="136"/>
      <c r="AQ109" s="137"/>
      <c r="AR109" s="125"/>
      <c r="AS109" s="125"/>
      <c r="AT109" s="125"/>
      <c r="AU109" s="125"/>
      <c r="AV109" s="125"/>
      <c r="AW109" s="125"/>
      <c r="AX109" s="127"/>
      <c r="AY109" s="127"/>
      <c r="AZ109" s="127"/>
      <c r="BA109" s="127"/>
      <c r="BB109" s="127"/>
      <c r="BC109" s="127"/>
      <c r="BD109" s="136"/>
    </row>
    <row r="110" spans="1:56" ht="8.25" customHeight="1">
      <c r="A110" s="137"/>
      <c r="B110" s="125"/>
      <c r="C110" s="125"/>
      <c r="D110" s="126" t="s">
        <v>52</v>
      </c>
      <c r="E110" s="127" t="str">
        <f ca="1">""&amp;VLOOKUP(1+10*A101,INDIRECT($BD$2),4,0)</f>
        <v>AJ85</v>
      </c>
      <c r="F110" s="125"/>
      <c r="G110" s="125"/>
      <c r="H110" s="125"/>
      <c r="I110" s="138"/>
      <c r="J110" s="139" t="s">
        <v>55</v>
      </c>
      <c r="K110" s="140" t="s">
        <v>52</v>
      </c>
      <c r="L110" s="140" t="s">
        <v>15</v>
      </c>
      <c r="M110" s="140" t="s">
        <v>53</v>
      </c>
      <c r="N110" s="141" t="s">
        <v>17</v>
      </c>
      <c r="O110" s="137"/>
      <c r="P110" s="125"/>
      <c r="Q110" s="125"/>
      <c r="R110" s="126" t="s">
        <v>52</v>
      </c>
      <c r="S110" s="127" t="str">
        <f ca="1">""&amp;VLOOKUP(1+10*O101,INDIRECT($BD$2),4,0)</f>
        <v>10872</v>
      </c>
      <c r="T110" s="125"/>
      <c r="U110" s="125"/>
      <c r="V110" s="125"/>
      <c r="W110" s="138"/>
      <c r="X110" s="139" t="s">
        <v>55</v>
      </c>
      <c r="Y110" s="140" t="s">
        <v>52</v>
      </c>
      <c r="Z110" s="140" t="s">
        <v>15</v>
      </c>
      <c r="AA110" s="140" t="s">
        <v>53</v>
      </c>
      <c r="AB110" s="141" t="s">
        <v>17</v>
      </c>
      <c r="AC110" s="137"/>
      <c r="AD110" s="125"/>
      <c r="AE110" s="125"/>
      <c r="AF110" s="126" t="s">
        <v>52</v>
      </c>
      <c r="AG110" s="127" t="str">
        <f ca="1">""&amp;VLOOKUP(1+10*AC101,INDIRECT($BD$2),4,0)</f>
        <v>A7</v>
      </c>
      <c r="AH110" s="125"/>
      <c r="AI110" s="125"/>
      <c r="AJ110" s="125"/>
      <c r="AK110" s="138"/>
      <c r="AL110" s="139" t="s">
        <v>55</v>
      </c>
      <c r="AM110" s="140" t="s">
        <v>52</v>
      </c>
      <c r="AN110" s="140" t="s">
        <v>15</v>
      </c>
      <c r="AO110" s="140" t="s">
        <v>53</v>
      </c>
      <c r="AP110" s="141" t="s">
        <v>17</v>
      </c>
      <c r="AQ110" s="137"/>
      <c r="AR110" s="125"/>
      <c r="AS110" s="125"/>
      <c r="AT110" s="126" t="s">
        <v>52</v>
      </c>
      <c r="AU110" s="127" t="str">
        <f ca="1">""&amp;VLOOKUP(1+10*AQ101,INDIRECT($BD$2),4,0)</f>
        <v>1064</v>
      </c>
      <c r="AV110" s="125"/>
      <c r="AW110" s="125"/>
      <c r="AX110" s="125"/>
      <c r="AY110" s="138"/>
      <c r="AZ110" s="139" t="s">
        <v>55</v>
      </c>
      <c r="BA110" s="140" t="s">
        <v>52</v>
      </c>
      <c r="BB110" s="140" t="s">
        <v>15</v>
      </c>
      <c r="BC110" s="140" t="s">
        <v>53</v>
      </c>
      <c r="BD110" s="141" t="s">
        <v>17</v>
      </c>
    </row>
    <row r="111" spans="1:56" ht="8.25" customHeight="1">
      <c r="A111" s="203"/>
      <c r="B111" s="228" t="s">
        <v>65</v>
      </c>
      <c r="C111" s="125"/>
      <c r="D111" s="126" t="s">
        <v>15</v>
      </c>
      <c r="E111" s="127" t="str">
        <f ca="1">""&amp;VLOOKUP(2+10*A101,INDIRECT($BD$2),4,0)</f>
        <v>Q743</v>
      </c>
      <c r="F111" s="125"/>
      <c r="G111" s="125"/>
      <c r="H111" s="125"/>
      <c r="I111" s="142" t="s">
        <v>20</v>
      </c>
      <c r="J111" s="143" t="str">
        <f ca="1">CHOOSE(FIND(MID(VLOOKUP(5+10*A101,INDIRECT($BD$2),2,0),1,1),"0123456789ABCD"),"--","--","--","--","--","--","--","1","2","3","4","5","6","7")</f>
        <v>--</v>
      </c>
      <c r="K111" s="143" t="str">
        <f ca="1">CHOOSE(FIND(MID(VLOOKUP(5+10*A101,INDIRECT($BD$2),2,0),2,1),"0123456789ABCD"),"--","--","--","--","--","--","--","1","2","3","4","5","6","7")</f>
        <v>2</v>
      </c>
      <c r="L111" s="143" t="str">
        <f ca="1">CHOOSE(FIND(MID(VLOOKUP(5+10*A101,INDIRECT($BD$2),2,0),3,1),"0123456789ABCD"),"--","--","--","--","--","--","--","1","2","3","4","5","6","7")</f>
        <v>1</v>
      </c>
      <c r="M111" s="143" t="str">
        <f ca="1">CHOOSE(FIND(MID(VLOOKUP(5+10*A101,INDIRECT($BD$2),2,0),4,1),"0123456789ABCD"),"--","--","--","--","--","--","--","1","2","3","4","5","6","7")</f>
        <v>--</v>
      </c>
      <c r="N111" s="144" t="str">
        <f ca="1">CHOOSE(FIND(MID(VLOOKUP(5+10*A101,INDIRECT($BD$2),2,0),5,1),"0123456789ABCD"),"--","--","--","--","--","--","--","1","2","3","4","5","6","7")</f>
        <v>2</v>
      </c>
      <c r="O111" s="203"/>
      <c r="P111" s="228" t="s">
        <v>65</v>
      </c>
      <c r="Q111" s="125"/>
      <c r="R111" s="126" t="s">
        <v>15</v>
      </c>
      <c r="S111" s="127" t="str">
        <f ca="1">""&amp;VLOOKUP(2+10*O101,INDIRECT($BD$2),4,0)</f>
        <v>--</v>
      </c>
      <c r="T111" s="125"/>
      <c r="U111" s="125"/>
      <c r="V111" s="125"/>
      <c r="W111" s="142" t="s">
        <v>20</v>
      </c>
      <c r="X111" s="143" t="str">
        <f ca="1">CHOOSE(FIND(MID(VLOOKUP(5+10*O101,INDIRECT($BD$2),2,0),1,1),"0123456789ABCD"),"--","--","--","--","--","--","--","1","2","3","4","5","6","7")</f>
        <v>3</v>
      </c>
      <c r="Y111" s="143" t="str">
        <f ca="1">CHOOSE(FIND(MID(VLOOKUP(5+10*O101,INDIRECT($BD$2),2,0),2,1),"0123456789ABCD"),"--","--","--","--","--","--","--","1","2","3","4","5","6","7")</f>
        <v>5</v>
      </c>
      <c r="Z111" s="143" t="str">
        <f ca="1">CHOOSE(FIND(MID(VLOOKUP(5+10*O101,INDIRECT($BD$2),2,0),3,1),"0123456789ABCD"),"--","--","--","--","--","--","--","1","2","3","4","5","6","7")</f>
        <v>1</v>
      </c>
      <c r="AA111" s="143" t="str">
        <f ca="1">CHOOSE(FIND(MID(VLOOKUP(5+10*O101,INDIRECT($BD$2),2,0),4,1),"0123456789ABCD"),"--","--","--","--","--","--","--","1","2","3","4","5","6","7")</f>
        <v>6</v>
      </c>
      <c r="AB111" s="144" t="str">
        <f ca="1">CHOOSE(FIND(MID(VLOOKUP(5+10*O101,INDIRECT($BD$2),2,0),5,1),"0123456789ABCD"),"--","--","--","--","--","--","--","1","2","3","4","5","6","7")</f>
        <v>4</v>
      </c>
      <c r="AC111" s="203"/>
      <c r="AD111" s="228" t="s">
        <v>65</v>
      </c>
      <c r="AE111" s="125"/>
      <c r="AF111" s="126" t="s">
        <v>15</v>
      </c>
      <c r="AG111" s="127" t="str">
        <f ca="1">""&amp;VLOOKUP(2+10*AC101,INDIRECT($BD$2),4,0)</f>
        <v>1054</v>
      </c>
      <c r="AH111" s="125"/>
      <c r="AI111" s="125"/>
      <c r="AJ111" s="125"/>
      <c r="AK111" s="142" t="s">
        <v>20</v>
      </c>
      <c r="AL111" s="143" t="str">
        <f ca="1">CHOOSE(FIND(MID(VLOOKUP(5+10*AC101,INDIRECT($BD$2),2,0),1,1),"0123456789ABCD"),"--","--","--","--","--","--","--","1","2","3","4","5","6","7")</f>
        <v>1</v>
      </c>
      <c r="AM111" s="143" t="str">
        <f ca="1">CHOOSE(FIND(MID(VLOOKUP(5+10*AC101,INDIRECT($BD$2),2,0),2,1),"0123456789ABCD"),"--","--","--","--","--","--","--","1","2","3","4","5","6","7")</f>
        <v>--</v>
      </c>
      <c r="AN111" s="143" t="str">
        <f ca="1">CHOOSE(FIND(MID(VLOOKUP(5+10*AC101,INDIRECT($BD$2),2,0),3,1),"0123456789ABCD"),"--","--","--","--","--","--","--","1","2","3","4","5","6","7")</f>
        <v>4</v>
      </c>
      <c r="AO111" s="143" t="str">
        <f ca="1">CHOOSE(FIND(MID(VLOOKUP(5+10*AC101,INDIRECT($BD$2),2,0),4,1),"0123456789ABCD"),"--","--","--","--","--","--","--","1","2","3","4","5","6","7")</f>
        <v>--</v>
      </c>
      <c r="AP111" s="144" t="str">
        <f ca="1">CHOOSE(FIND(MID(VLOOKUP(5+10*AC101,INDIRECT($BD$2),2,0),5,1),"0123456789ABCD"),"--","--","--","--","--","--","--","1","2","3","4","5","6","7")</f>
        <v>--</v>
      </c>
      <c r="AQ111" s="203"/>
      <c r="AR111" s="228" t="s">
        <v>65</v>
      </c>
      <c r="AS111" s="125"/>
      <c r="AT111" s="126" t="s">
        <v>15</v>
      </c>
      <c r="AU111" s="127" t="str">
        <f ca="1">""&amp;VLOOKUP(2+10*AQ101,INDIRECT($BD$2),4,0)</f>
        <v>AKQJ</v>
      </c>
      <c r="AV111" s="125"/>
      <c r="AW111" s="125"/>
      <c r="AX111" s="125"/>
      <c r="AY111" s="142" t="s">
        <v>20</v>
      </c>
      <c r="AZ111" s="143" t="str">
        <f ca="1">CHOOSE(FIND(MID(VLOOKUP(5+10*AQ101,INDIRECT($BD$2),2,0),1,1),"0123456789ABCD"),"--","--","--","--","--","--","--","1","2","3","4","5","6","7")</f>
        <v>4</v>
      </c>
      <c r="BA111" s="143" t="str">
        <f ca="1">CHOOSE(FIND(MID(VLOOKUP(5+10*AQ101,INDIRECT($BD$2),2,0),2,1),"0123456789ABCD"),"--","--","--","--","--","--","--","1","2","3","4","5","6","7")</f>
        <v>--</v>
      </c>
      <c r="BB111" s="143" t="str">
        <f ca="1">CHOOSE(FIND(MID(VLOOKUP(5+10*AQ101,INDIRECT($BD$2),2,0),3,1),"0123456789ABCD"),"--","--","--","--","--","--","--","1","2","3","4","5","6","7")</f>
        <v>4</v>
      </c>
      <c r="BC111" s="143" t="str">
        <f ca="1">CHOOSE(FIND(MID(VLOOKUP(5+10*AQ101,INDIRECT($BD$2),2,0),4,1),"0123456789ABCD"),"--","--","--","--","--","--","--","1","2","3","4","5","6","7")</f>
        <v>4</v>
      </c>
      <c r="BD111" s="144" t="str">
        <f ca="1">CHOOSE(FIND(MID(VLOOKUP(5+10*AQ101,INDIRECT($BD$2),2,0),5,1),"0123456789ABCD"),"--","--","--","--","--","--","--","1","2","3","4","5","6","7")</f>
        <v>1</v>
      </c>
    </row>
    <row r="112" spans="1:56" ht="8.25" customHeight="1">
      <c r="A112" s="137"/>
      <c r="B112" s="229" t="str">
        <f ca="1">""&amp;MID(VLOOKUP(6+10*A101,INDIRECT($BD$2),2,0),1,1)&amp;CHOOSE(FIND(MID(VLOOKUP(6+10*A101,INDIRECT($BD$2),2,0),2,1),"SHDCN"),"♠","♥","♦","♣","NT")&amp;IF(VLOOKUP(6+10*A101,INDIRECT($BD$2),3,0)="d","*","")&amp;", "&amp;VLOOKUP(6+10*A101,INDIRECT($BD$2),4,0)</f>
        <v>3NT, S</v>
      </c>
      <c r="C112" s="125"/>
      <c r="D112" s="126" t="s">
        <v>53</v>
      </c>
      <c r="E112" s="127" t="str">
        <f ca="1">""&amp;VLOOKUP(3+10*A101,INDIRECT($BD$2),4,0)</f>
        <v>Q2</v>
      </c>
      <c r="F112" s="125"/>
      <c r="G112" s="125"/>
      <c r="H112" s="125"/>
      <c r="I112" s="142" t="s">
        <v>21</v>
      </c>
      <c r="J112" s="143" t="str">
        <f ca="1">CHOOSE(FIND(MID(VLOOKUP(5+10*A101,INDIRECT($BD$2),4,0),1,1),"0123456789ABCD"),"--","--","--","--","--","--","--","1","2","3","4","5","6","7")</f>
        <v>3</v>
      </c>
      <c r="K112" s="143" t="str">
        <f ca="1">CHOOSE(FIND(MID(VLOOKUP(5+10*A101,INDIRECT($BD$2),4,0),2,1),"0123456789ABCD"),"--","--","--","--","--","--","--","1","2","3","4","5","6","7")</f>
        <v>2</v>
      </c>
      <c r="L112" s="143" t="str">
        <f ca="1">CHOOSE(FIND(MID(VLOOKUP(5+10*A101,INDIRECT($BD$2),4,0),3,1),"0123456789ABCD"),"--","--","--","--","--","--","--","1","2","3","4","5","6","7")</f>
        <v>2</v>
      </c>
      <c r="M112" s="143" t="str">
        <f ca="1">CHOOSE(FIND(MID(VLOOKUP(5+10*A101,INDIRECT($BD$2),4,0),4,1),"0123456789ABCD"),"--","--","--","--","--","--","--","1","2","3","4","5","6","7")</f>
        <v>--</v>
      </c>
      <c r="N112" s="144" t="str">
        <f ca="1">CHOOSE(FIND(MID(VLOOKUP(5+10*A101,INDIRECT($BD$2),4,0),5,1),"0123456789ABCD"),"--","--","--","--","--","--","--","1","2","3","4","5","6","7")</f>
        <v>2</v>
      </c>
      <c r="O112" s="137"/>
      <c r="P112" s="229" t="str">
        <f ca="1">""&amp;MID(VLOOKUP(6+10*O101,INDIRECT($BD$2),2,0),1,1)&amp;CHOOSE(FIND(MID(VLOOKUP(6+10*O101,INDIRECT($BD$2),2,0),2,1),"SHDCN"),"♠","♥","♦","♣","NT")&amp;IF(VLOOKUP(6+10*O101,INDIRECT($BD$2),3,0)="d","*","")&amp;", "&amp;VLOOKUP(6+10*O101,INDIRECT($BD$2),4,0)</f>
        <v>6♦, S</v>
      </c>
      <c r="Q112" s="125"/>
      <c r="R112" s="126" t="s">
        <v>53</v>
      </c>
      <c r="S112" s="127" t="str">
        <f ca="1">""&amp;VLOOKUP(3+10*O101,INDIRECT($BD$2),4,0)</f>
        <v>A10732</v>
      </c>
      <c r="T112" s="125"/>
      <c r="U112" s="125"/>
      <c r="V112" s="125"/>
      <c r="W112" s="142" t="s">
        <v>21</v>
      </c>
      <c r="X112" s="143" t="str">
        <f ca="1">CHOOSE(FIND(MID(VLOOKUP(5+10*O101,INDIRECT($BD$2),4,0),1,1),"0123456789ABCD"),"--","--","--","--","--","--","--","1","2","3","4","5","6","7")</f>
        <v>3</v>
      </c>
      <c r="Y112" s="143" t="str">
        <f ca="1">CHOOSE(FIND(MID(VLOOKUP(5+10*O101,INDIRECT($BD$2),4,0),2,1),"0123456789ABCD"),"--","--","--","--","--","--","--","1","2","3","4","5","6","7")</f>
        <v>5</v>
      </c>
      <c r="Z112" s="143" t="str">
        <f ca="1">CHOOSE(FIND(MID(VLOOKUP(5+10*O101,INDIRECT($BD$2),4,0),3,1),"0123456789ABCD"),"--","--","--","--","--","--","--","1","2","3","4","5","6","7")</f>
        <v>1</v>
      </c>
      <c r="AA112" s="143" t="str">
        <f ca="1">CHOOSE(FIND(MID(VLOOKUP(5+10*O101,INDIRECT($BD$2),4,0),4,1),"0123456789ABCD"),"--","--","--","--","--","--","--","1","2","3","4","5","6","7")</f>
        <v>6</v>
      </c>
      <c r="AB112" s="144" t="str">
        <f ca="1">CHOOSE(FIND(MID(VLOOKUP(5+10*O101,INDIRECT($BD$2),4,0),5,1),"0123456789ABCD"),"--","--","--","--","--","--","--","1","2","3","4","5","6","7")</f>
        <v>4</v>
      </c>
      <c r="AC112" s="137"/>
      <c r="AD112" s="229" t="str">
        <f ca="1">""&amp;MID(VLOOKUP(6+10*AC101,INDIRECT($BD$2),2,0),1,1)&amp;CHOOSE(FIND(MID(VLOOKUP(6+10*AC101,INDIRECT($BD$2),2,0),2,1),"SHDCN"),"♠","♥","♦","♣","NT")&amp;IF(VLOOKUP(6+10*AC101,INDIRECT($BD$2),3,0)="d","*","")&amp;", "&amp;VLOOKUP(6+10*AC101,INDIRECT($BD$2),4,0)</f>
        <v>4♠*, E</v>
      </c>
      <c r="AE112" s="125"/>
      <c r="AF112" s="126" t="s">
        <v>53</v>
      </c>
      <c r="AG112" s="127" t="str">
        <f ca="1">""&amp;VLOOKUP(3+10*AC101,INDIRECT($BD$2),4,0)</f>
        <v>10974</v>
      </c>
      <c r="AH112" s="125"/>
      <c r="AI112" s="125"/>
      <c r="AJ112" s="125"/>
      <c r="AK112" s="142" t="s">
        <v>21</v>
      </c>
      <c r="AL112" s="143" t="str">
        <f ca="1">CHOOSE(FIND(MID(VLOOKUP(5+10*AC101,INDIRECT($BD$2),4,0),1,1),"0123456789ABCD"),"--","--","--","--","--","--","--","1","2","3","4","5","6","7")</f>
        <v>1</v>
      </c>
      <c r="AM112" s="143" t="str">
        <f ca="1">CHOOSE(FIND(MID(VLOOKUP(5+10*AC101,INDIRECT($BD$2),4,0),2,1),"0123456789ABCD"),"--","--","--","--","--","--","--","1","2","3","4","5","6","7")</f>
        <v>--</v>
      </c>
      <c r="AN112" s="143" t="str">
        <f ca="1">CHOOSE(FIND(MID(VLOOKUP(5+10*AC101,INDIRECT($BD$2),4,0),3,1),"0123456789ABCD"),"--","--","--","--","--","--","--","1","2","3","4","5","6","7")</f>
        <v>4</v>
      </c>
      <c r="AO112" s="143" t="str">
        <f ca="1">CHOOSE(FIND(MID(VLOOKUP(5+10*AC101,INDIRECT($BD$2),4,0),4,1),"0123456789ABCD"),"--","--","--","--","--","--","--","1","2","3","4","5","6","7")</f>
        <v>--</v>
      </c>
      <c r="AP112" s="144" t="str">
        <f ca="1">CHOOSE(FIND(MID(VLOOKUP(5+10*AC101,INDIRECT($BD$2),4,0),5,1),"0123456789ABCD"),"--","--","--","--","--","--","--","1","2","3","4","5","6","7")</f>
        <v>--</v>
      </c>
      <c r="AQ112" s="137"/>
      <c r="AR112" s="229" t="str">
        <f ca="1">""&amp;MID(VLOOKUP(6+10*AQ101,INDIRECT($BD$2),2,0),1,1)&amp;CHOOSE(FIND(MID(VLOOKUP(6+10*AQ101,INDIRECT($BD$2),2,0),2,1),"SHDCN"),"♠","♥","♦","♣","NT")&amp;IF(VLOOKUP(6+10*AQ101,INDIRECT($BD$2),3,0)="d","*","")&amp;", "&amp;VLOOKUP(6+10*AQ101,INDIRECT($BD$2),4,0)</f>
        <v>4NT, N</v>
      </c>
      <c r="AS112" s="125"/>
      <c r="AT112" s="126" t="s">
        <v>53</v>
      </c>
      <c r="AU112" s="127" t="str">
        <f ca="1">""&amp;VLOOKUP(3+10*AQ101,INDIRECT($BD$2),4,0)</f>
        <v>KJ9874</v>
      </c>
      <c r="AV112" s="125"/>
      <c r="AW112" s="125"/>
      <c r="AX112" s="125"/>
      <c r="AY112" s="142" t="s">
        <v>21</v>
      </c>
      <c r="AZ112" s="143" t="str">
        <f ca="1">CHOOSE(FIND(MID(VLOOKUP(5+10*AQ101,INDIRECT($BD$2),4,0),1,1),"0123456789ABCD"),"--","--","--","--","--","--","--","1","2","3","4","5","6","7")</f>
        <v>4</v>
      </c>
      <c r="BA112" s="143" t="str">
        <f ca="1">CHOOSE(FIND(MID(VLOOKUP(5+10*AQ101,INDIRECT($BD$2),4,0),2,1),"0123456789ABCD"),"--","--","--","--","--","--","--","1","2","3","4","5","6","7")</f>
        <v>--</v>
      </c>
      <c r="BB112" s="143" t="str">
        <f ca="1">CHOOSE(FIND(MID(VLOOKUP(5+10*AQ101,INDIRECT($BD$2),4,0),3,1),"0123456789ABCD"),"--","--","--","--","--","--","--","1","2","3","4","5","6","7")</f>
        <v>4</v>
      </c>
      <c r="BC112" s="143" t="str">
        <f ca="1">CHOOSE(FIND(MID(VLOOKUP(5+10*AQ101,INDIRECT($BD$2),4,0),4,1),"0123456789ABCD"),"--","--","--","--","--","--","--","1","2","3","4","5","6","7")</f>
        <v>4</v>
      </c>
      <c r="BD112" s="144" t="str">
        <f ca="1">CHOOSE(FIND(MID(VLOOKUP(5+10*AQ101,INDIRECT($BD$2),4,0),5,1),"0123456789ABCD"),"--","--","--","--","--","--","--","1","2","3","4","5","6","7")</f>
        <v>1</v>
      </c>
    </row>
    <row r="113" spans="1:56" ht="8.25" customHeight="1">
      <c r="A113" s="137"/>
      <c r="B113" s="230" t="str">
        <f ca="1">""&amp;IF(VLOOKUP(6+10*A101,INDIRECT($BD$2),5,0)&gt;0,"+"&amp;VLOOKUP(6+10*A101,INDIRECT($BD$2),5,0),VLOOKUP(6+10*A101,INDIRECT($BD$2),5,0))</f>
        <v>+400</v>
      </c>
      <c r="C113" s="125"/>
      <c r="D113" s="126" t="s">
        <v>17</v>
      </c>
      <c r="E113" s="127" t="str">
        <f ca="1">""&amp;VLOOKUP(4+10*A101,INDIRECT($BD$2),4,0)</f>
        <v>A102</v>
      </c>
      <c r="F113" s="125"/>
      <c r="G113" s="125"/>
      <c r="H113" s="125"/>
      <c r="I113" s="142" t="s">
        <v>22</v>
      </c>
      <c r="J113" s="143" t="str">
        <f ca="1">CHOOSE(FIND(MID(VLOOKUP(5+10*A101,INDIRECT($BD$2),3,0),1,1),"0123456789ABCD"),"--","--","--","--","--","--","--","1","2","3","4","5","6","7")</f>
        <v>--</v>
      </c>
      <c r="K113" s="143" t="str">
        <f ca="1">CHOOSE(FIND(MID(VLOOKUP(5+10*A101,INDIRECT($BD$2),3,0),2,1),"0123456789ABCD"),"--","--","--","--","--","--","--","1","2","3","4","5","6","7")</f>
        <v>--</v>
      </c>
      <c r="L113" s="143" t="str">
        <f ca="1">CHOOSE(FIND(MID(VLOOKUP(5+10*A101,INDIRECT($BD$2),3,0),3,1),"0123456789ABCD"),"--","--","--","--","--","--","--","1","2","3","4","5","6","7")</f>
        <v>--</v>
      </c>
      <c r="M113" s="143" t="str">
        <f ca="1">CHOOSE(FIND(MID(VLOOKUP(5+10*A101,INDIRECT($BD$2),3,0),4,1),"0123456789ABCD"),"--","--","--","--","--","--","--","1","2","3","4","5","6","7")</f>
        <v>1</v>
      </c>
      <c r="N113" s="144" t="str">
        <f ca="1">CHOOSE(FIND(MID(VLOOKUP(5+10*A101,INDIRECT($BD$2),3,0),5,1),"0123456789ABCD"),"--","--","--","--","--","--","--","1","2","3","4","5","6","7")</f>
        <v>--</v>
      </c>
      <c r="O113" s="137"/>
      <c r="P113" s="230" t="str">
        <f ca="1">""&amp;IF(VLOOKUP(6+10*O101,INDIRECT($BD$2),5,0)&gt;0,"+"&amp;VLOOKUP(6+10*O101,INDIRECT($BD$2),5,0),VLOOKUP(6+10*O101,INDIRECT($BD$2),5,0))</f>
        <v>+1370</v>
      </c>
      <c r="Q113" s="125"/>
      <c r="R113" s="126" t="s">
        <v>17</v>
      </c>
      <c r="S113" s="127" t="str">
        <f ca="1">""&amp;VLOOKUP(4+10*O101,INDIRECT($BD$2),4,0)</f>
        <v>QJ102</v>
      </c>
      <c r="T113" s="125"/>
      <c r="U113" s="125"/>
      <c r="V113" s="125"/>
      <c r="W113" s="142" t="s">
        <v>22</v>
      </c>
      <c r="X113" s="143" t="str">
        <f ca="1">CHOOSE(FIND(MID(VLOOKUP(5+10*O101,INDIRECT($BD$2),3,0),1,1),"0123456789ABCD"),"--","--","--","--","--","--","--","1","2","3","4","5","6","7")</f>
        <v>--</v>
      </c>
      <c r="Y113" s="143" t="str">
        <f ca="1">CHOOSE(FIND(MID(VLOOKUP(5+10*O101,INDIRECT($BD$2),3,0),2,1),"0123456789ABCD"),"--","--","--","--","--","--","--","1","2","3","4","5","6","7")</f>
        <v>--</v>
      </c>
      <c r="Z113" s="143" t="str">
        <f ca="1">CHOOSE(FIND(MID(VLOOKUP(5+10*O101,INDIRECT($BD$2),3,0),3,1),"0123456789ABCD"),"--","--","--","--","--","--","--","1","2","3","4","5","6","7")</f>
        <v>--</v>
      </c>
      <c r="AA113" s="143" t="str">
        <f ca="1">CHOOSE(FIND(MID(VLOOKUP(5+10*O101,INDIRECT($BD$2),3,0),4,1),"0123456789ABCD"),"--","--","--","--","--","--","--","1","2","3","4","5","6","7")</f>
        <v>--</v>
      </c>
      <c r="AB113" s="144" t="str">
        <f ca="1">CHOOSE(FIND(MID(VLOOKUP(5+10*O101,INDIRECT($BD$2),3,0),5,1),"0123456789ABCD"),"--","--","--","--","--","--","--","1","2","3","4","5","6","7")</f>
        <v>--</v>
      </c>
      <c r="AC113" s="137"/>
      <c r="AD113" s="230" t="str">
        <f ca="1">""&amp;IF(VLOOKUP(6+10*AC101,INDIRECT($BD$2),5,0)&gt;0,"+"&amp;VLOOKUP(6+10*AC101,INDIRECT($BD$2),5,0),VLOOKUP(6+10*AC101,INDIRECT($BD$2),5,0))</f>
        <v>+100</v>
      </c>
      <c r="AE113" s="125"/>
      <c r="AF113" s="126" t="s">
        <v>17</v>
      </c>
      <c r="AG113" s="127" t="str">
        <f ca="1">""&amp;VLOOKUP(4+10*AC101,INDIRECT($BD$2),4,0)</f>
        <v>KQ95</v>
      </c>
      <c r="AH113" s="125"/>
      <c r="AI113" s="125"/>
      <c r="AJ113" s="125"/>
      <c r="AK113" s="142" t="s">
        <v>22</v>
      </c>
      <c r="AL113" s="143" t="str">
        <f ca="1">CHOOSE(FIND(MID(VLOOKUP(5+10*AC101,INDIRECT($BD$2),3,0),1,1),"0123456789ABCD"),"--","--","--","--","--","--","--","1","2","3","4","5","6","7")</f>
        <v>--</v>
      </c>
      <c r="AM113" s="143" t="str">
        <f ca="1">CHOOSE(FIND(MID(VLOOKUP(5+10*AC101,INDIRECT($BD$2),3,0),2,1),"0123456789ABCD"),"--","--","--","--","--","--","--","1","2","3","4","5","6","7")</f>
        <v>3</v>
      </c>
      <c r="AN113" s="143" t="str">
        <f ca="1">CHOOSE(FIND(MID(VLOOKUP(5+10*AC101,INDIRECT($BD$2),3,0),3,1),"0123456789ABCD"),"--","--","--","--","--","--","--","1","2","3","4","5","6","7")</f>
        <v>--</v>
      </c>
      <c r="AO113" s="143" t="str">
        <f ca="1">CHOOSE(FIND(MID(VLOOKUP(5+10*AC101,INDIRECT($BD$2),3,0),4,1),"0123456789ABCD"),"--","--","--","--","--","--","--","1","2","3","4","5","6","7")</f>
        <v>3</v>
      </c>
      <c r="AP113" s="144" t="str">
        <f ca="1">CHOOSE(FIND(MID(VLOOKUP(5+10*AC101,INDIRECT($BD$2),3,0),5,1),"0123456789ABCD"),"--","--","--","--","--","--","--","1","2","3","4","5","6","7")</f>
        <v>1</v>
      </c>
      <c r="AQ113" s="137"/>
      <c r="AR113" s="230" t="str">
        <f ca="1">""&amp;IF(VLOOKUP(6+10*AQ101,INDIRECT($BD$2),5,0)&gt;0,"+"&amp;VLOOKUP(6+10*AQ101,INDIRECT($BD$2),5,0),VLOOKUP(6+10*AQ101,INDIRECT($BD$2),5,0))</f>
        <v>+630</v>
      </c>
      <c r="AS113" s="125"/>
      <c r="AT113" s="126" t="s">
        <v>17</v>
      </c>
      <c r="AU113" s="127" t="str">
        <f ca="1">""&amp;VLOOKUP(4+10*AQ101,INDIRECT($BD$2),4,0)</f>
        <v>--</v>
      </c>
      <c r="AV113" s="125"/>
      <c r="AW113" s="125"/>
      <c r="AX113" s="125"/>
      <c r="AY113" s="142" t="s">
        <v>22</v>
      </c>
      <c r="AZ113" s="143" t="str">
        <f ca="1">CHOOSE(FIND(MID(VLOOKUP(5+10*AQ101,INDIRECT($BD$2),3,0),1,1),"0123456789ABCD"),"--","--","--","--","--","--","--","1","2","3","4","5","6","7")</f>
        <v>--</v>
      </c>
      <c r="BA113" s="143" t="str">
        <f ca="1">CHOOSE(FIND(MID(VLOOKUP(5+10*AQ101,INDIRECT($BD$2),3,0),2,1),"0123456789ABCD"),"--","--","--","--","--","--","--","1","2","3","4","5","6","7")</f>
        <v>1</v>
      </c>
      <c r="BB113" s="143" t="str">
        <f ca="1">CHOOSE(FIND(MID(VLOOKUP(5+10*AQ101,INDIRECT($BD$2),3,0),3,1),"0123456789ABCD"),"--","--","--","--","--","--","--","1","2","3","4","5","6","7")</f>
        <v>--</v>
      </c>
      <c r="BC113" s="143" t="str">
        <f ca="1">CHOOSE(FIND(MID(VLOOKUP(5+10*AQ101,INDIRECT($BD$2),3,0),4,1),"0123456789ABCD"),"--","--","--","--","--","--","--","1","2","3","4","5","6","7")</f>
        <v>--</v>
      </c>
      <c r="BD113" s="144" t="str">
        <f ca="1">CHOOSE(FIND(MID(VLOOKUP(5+10*AQ101,INDIRECT($BD$2),3,0),5,1),"0123456789ABCD"),"--","--","--","--","--","--","--","1","2","3","4","5","6","7")</f>
        <v>--</v>
      </c>
    </row>
    <row r="114" spans="1:56" ht="8.25" customHeight="1">
      <c r="A114" s="145"/>
      <c r="B114" s="146"/>
      <c r="C114" s="146"/>
      <c r="D114" s="146"/>
      <c r="E114" s="146"/>
      <c r="F114" s="146"/>
      <c r="G114" s="146"/>
      <c r="H114" s="147"/>
      <c r="I114" s="148" t="s">
        <v>23</v>
      </c>
      <c r="J114" s="149" t="str">
        <f ca="1">CHOOSE(FIND(MID(VLOOKUP(5+10*A101,INDIRECT($BD$2),5,0),1,1),"0123456789ABCD"),"--","--","--","--","--","--","--","1","2","3","4","5","6","7")</f>
        <v>--</v>
      </c>
      <c r="K114" s="149" t="str">
        <f ca="1">CHOOSE(FIND(MID(VLOOKUP(5+10*A101,INDIRECT($BD$2),5,0),2,1),"0123456789ABCD"),"--","--","--","--","--","--","--","1","2","3","4","5","6","7")</f>
        <v>--</v>
      </c>
      <c r="L114" s="149" t="str">
        <f ca="1">CHOOSE(FIND(MID(VLOOKUP(5+10*A101,INDIRECT($BD$2),5,0),3,1),"0123456789ABCD"),"--","--","--","--","--","--","--","1","2","3","4","5","6","7")</f>
        <v>--</v>
      </c>
      <c r="M114" s="149" t="str">
        <f ca="1">CHOOSE(FIND(MID(VLOOKUP(5+10*A101,INDIRECT($BD$2),5,0),4,1),"0123456789ABCD"),"--","--","--","--","--","--","--","1","2","3","4","5","6","7")</f>
        <v>1</v>
      </c>
      <c r="N114" s="150" t="str">
        <f ca="1">CHOOSE(FIND(MID(VLOOKUP(5+10*A101,INDIRECT($BD$2),5,0),5,1),"0123456789ABCD"),"--","--","--","--","--","--","--","1","2","3","4","5","6","7")</f>
        <v>--</v>
      </c>
      <c r="O114" s="145"/>
      <c r="P114" s="146"/>
      <c r="Q114" s="146"/>
      <c r="R114" s="146"/>
      <c r="S114" s="146"/>
      <c r="T114" s="146"/>
      <c r="U114" s="146"/>
      <c r="V114" s="147"/>
      <c r="W114" s="148" t="s">
        <v>23</v>
      </c>
      <c r="X114" s="149" t="str">
        <f ca="1">CHOOSE(FIND(MID(VLOOKUP(5+10*O101,INDIRECT($BD$2),5,0),1,1),"0123456789ABCD"),"--","--","--","--","--","--","--","1","2","3","4","5","6","7")</f>
        <v>--</v>
      </c>
      <c r="Y114" s="149" t="str">
        <f ca="1">CHOOSE(FIND(MID(VLOOKUP(5+10*O101,INDIRECT($BD$2),5,0),2,1),"0123456789ABCD"),"--","--","--","--","--","--","--","1","2","3","4","5","6","7")</f>
        <v>--</v>
      </c>
      <c r="Z114" s="149" t="str">
        <f ca="1">CHOOSE(FIND(MID(VLOOKUP(5+10*O101,INDIRECT($BD$2),5,0),3,1),"0123456789ABCD"),"--","--","--","--","--","--","--","1","2","3","4","5","6","7")</f>
        <v>--</v>
      </c>
      <c r="AA114" s="149" t="str">
        <f ca="1">CHOOSE(FIND(MID(VLOOKUP(5+10*O101,INDIRECT($BD$2),5,0),4,1),"0123456789ABCD"),"--","--","--","--","--","--","--","1","2","3","4","5","6","7")</f>
        <v>--</v>
      </c>
      <c r="AB114" s="150" t="str">
        <f ca="1">CHOOSE(FIND(MID(VLOOKUP(5+10*O101,INDIRECT($BD$2),5,0),5,1),"0123456789ABCD"),"--","--","--","--","--","--","--","1","2","3","4","5","6","7")</f>
        <v>--</v>
      </c>
      <c r="AC114" s="145"/>
      <c r="AD114" s="146"/>
      <c r="AE114" s="146"/>
      <c r="AF114" s="146"/>
      <c r="AG114" s="146"/>
      <c r="AH114" s="146"/>
      <c r="AI114" s="146"/>
      <c r="AJ114" s="147"/>
      <c r="AK114" s="148" t="s">
        <v>23</v>
      </c>
      <c r="AL114" s="149" t="str">
        <f ca="1">CHOOSE(FIND(MID(VLOOKUP(5+10*AC101,INDIRECT($BD$2),5,0),1,1),"0123456789ABCD"),"--","--","--","--","--","--","--","1","2","3","4","5","6","7")</f>
        <v>--</v>
      </c>
      <c r="AM114" s="149" t="str">
        <f ca="1">CHOOSE(FIND(MID(VLOOKUP(5+10*AC101,INDIRECT($BD$2),5,0),2,1),"0123456789ABCD"),"--","--","--","--","--","--","--","1","2","3","4","5","6","7")</f>
        <v>3</v>
      </c>
      <c r="AN114" s="149" t="str">
        <f ca="1">CHOOSE(FIND(MID(VLOOKUP(5+10*AC101,INDIRECT($BD$2),5,0),3,1),"0123456789ABCD"),"--","--","--","--","--","--","--","1","2","3","4","5","6","7")</f>
        <v>--</v>
      </c>
      <c r="AO114" s="149" t="str">
        <f ca="1">CHOOSE(FIND(MID(VLOOKUP(5+10*AC101,INDIRECT($BD$2),5,0),4,1),"0123456789ABCD"),"--","--","--","--","--","--","--","1","2","3","4","5","6","7")</f>
        <v>3</v>
      </c>
      <c r="AP114" s="150" t="str">
        <f ca="1">CHOOSE(FIND(MID(VLOOKUP(5+10*AC101,INDIRECT($BD$2),5,0),5,1),"0123456789ABCD"),"--","--","--","--","--","--","--","1","2","3","4","5","6","7")</f>
        <v>1</v>
      </c>
      <c r="AQ114" s="145"/>
      <c r="AR114" s="146"/>
      <c r="AS114" s="146"/>
      <c r="AT114" s="146"/>
      <c r="AU114" s="146"/>
      <c r="AV114" s="146"/>
      <c r="AW114" s="146"/>
      <c r="AX114" s="147"/>
      <c r="AY114" s="148" t="s">
        <v>23</v>
      </c>
      <c r="AZ114" s="149" t="str">
        <f ca="1">CHOOSE(FIND(MID(VLOOKUP(5+10*AQ101,INDIRECT($BD$2),5,0),1,1),"0123456789ABCD"),"--","--","--","--","--","--","--","1","2","3","4","5","6","7")</f>
        <v>--</v>
      </c>
      <c r="BA114" s="149" t="str">
        <f ca="1">CHOOSE(FIND(MID(VLOOKUP(5+10*AQ101,INDIRECT($BD$2),5,0),2,1),"0123456789ABCD"),"--","--","--","--","--","--","--","1","2","3","4","5","6","7")</f>
        <v>1</v>
      </c>
      <c r="BB114" s="149" t="str">
        <f ca="1">CHOOSE(FIND(MID(VLOOKUP(5+10*AQ101,INDIRECT($BD$2),5,0),3,1),"0123456789ABCD"),"--","--","--","--","--","--","--","1","2","3","4","5","6","7")</f>
        <v>--</v>
      </c>
      <c r="BC114" s="149" t="str">
        <f ca="1">CHOOSE(FIND(MID(VLOOKUP(5+10*AQ101,INDIRECT($BD$2),5,0),4,1),"0123456789ABCD"),"--","--","--","--","--","--","--","1","2","3","4","5","6","7")</f>
        <v>--</v>
      </c>
      <c r="BD114" s="150" t="str">
        <f ca="1">CHOOSE(FIND(MID(VLOOKUP(5+10*AQ101,INDIRECT($BD$2),5,0),5,1),"0123456789ABCD"),"--","--","--","--","--","--","--","1","2","3","4","5","6","7")</f>
        <v>--</v>
      </c>
    </row>
    <row r="115" spans="1:56" ht="8.25" customHeight="1">
      <c r="A115" s="116" t="s">
        <v>64</v>
      </c>
      <c r="B115" s="117"/>
      <c r="C115" s="118"/>
      <c r="D115" s="119"/>
      <c r="E115" s="119"/>
      <c r="F115" s="119"/>
      <c r="G115" s="119"/>
      <c r="H115" s="118"/>
      <c r="I115" s="118"/>
      <c r="J115" s="118"/>
      <c r="K115" s="118"/>
      <c r="L115" s="120"/>
      <c r="M115" s="121" t="str">
        <f>MID("WNES",1+MOD(B116,4),1)</f>
        <v>N</v>
      </c>
      <c r="N115" s="122"/>
      <c r="O115" s="116" t="s">
        <v>64</v>
      </c>
      <c r="P115" s="117"/>
      <c r="Q115" s="118"/>
      <c r="R115" s="119"/>
      <c r="S115" s="119"/>
      <c r="T115" s="119"/>
      <c r="U115" s="119"/>
      <c r="V115" s="118"/>
      <c r="W115" s="118"/>
      <c r="X115" s="118"/>
      <c r="Y115" s="118"/>
      <c r="Z115" s="120"/>
      <c r="AA115" s="121" t="str">
        <f>MID("WNES",1+MOD(P116,4),1)</f>
        <v>E</v>
      </c>
      <c r="AB115" s="122"/>
      <c r="AC115" s="116" t="s">
        <v>64</v>
      </c>
      <c r="AD115" s="117"/>
      <c r="AE115" s="118"/>
      <c r="AF115" s="119"/>
      <c r="AG115" s="119"/>
      <c r="AH115" s="119"/>
      <c r="AI115" s="119"/>
      <c r="AJ115" s="118"/>
      <c r="AK115" s="118"/>
      <c r="AL115" s="118"/>
      <c r="AM115" s="118"/>
      <c r="AN115" s="120"/>
      <c r="AO115" s="121" t="str">
        <f>MID("WNES",1+MOD(AD116,4),1)</f>
        <v>S</v>
      </c>
      <c r="AP115" s="122"/>
      <c r="AQ115" s="116" t="s">
        <v>64</v>
      </c>
      <c r="AR115" s="117"/>
      <c r="AS115" s="118"/>
      <c r="AT115" s="119"/>
      <c r="AU115" s="119"/>
      <c r="AV115" s="119"/>
      <c r="AW115" s="119"/>
      <c r="AX115" s="118"/>
      <c r="AY115" s="118"/>
      <c r="AZ115" s="118"/>
      <c r="BA115" s="118"/>
      <c r="BB115" s="120"/>
      <c r="BC115" s="121" t="str">
        <f>MID("WNES",1+MOD(AR116,4),1)</f>
        <v>W</v>
      </c>
      <c r="BD115" s="122"/>
    </row>
    <row r="116" spans="1:56" ht="8.25" customHeight="1">
      <c r="A116" s="123"/>
      <c r="B116" s="227" t="str">
        <f>""&amp;MOD(A117-1,32)+1</f>
        <v>29</v>
      </c>
      <c r="C116" s="125"/>
      <c r="D116" s="126" t="s">
        <v>52</v>
      </c>
      <c r="E116" s="127" t="str">
        <f ca="1">""&amp;VLOOKUP(1+10*A117,INDIRECT($BD$2),2,0)</f>
        <v>J64</v>
      </c>
      <c r="F116" s="125"/>
      <c r="G116" s="125"/>
      <c r="H116" s="125"/>
      <c r="I116" s="125"/>
      <c r="J116" s="125"/>
      <c r="K116" s="125"/>
      <c r="L116" s="128"/>
      <c r="M116" s="129" t="str">
        <f>MID(" EW  NS NoneBoth",1+4*INT(MOD(11*B116,16)/4),4)</f>
        <v>Both</v>
      </c>
      <c r="N116" s="124"/>
      <c r="O116" s="123"/>
      <c r="P116" s="227" t="str">
        <f>""&amp;MOD(O117-1,32)+1</f>
        <v>30</v>
      </c>
      <c r="Q116" s="125"/>
      <c r="R116" s="126" t="s">
        <v>52</v>
      </c>
      <c r="S116" s="127" t="str">
        <f ca="1">""&amp;VLOOKUP(1+10*O117,INDIRECT($BD$2),2,0)</f>
        <v>97</v>
      </c>
      <c r="T116" s="125"/>
      <c r="U116" s="125"/>
      <c r="V116" s="125"/>
      <c r="W116" s="125"/>
      <c r="X116" s="125"/>
      <c r="Y116" s="125"/>
      <c r="Z116" s="128"/>
      <c r="AA116" s="129" t="str">
        <f>MID(" EW  NS NoneBoth",1+4*INT(MOD(11*P116,16)/4),4)</f>
        <v>None</v>
      </c>
      <c r="AB116" s="124"/>
      <c r="AC116" s="123"/>
      <c r="AD116" s="227" t="str">
        <f>""&amp;MOD(AC117-1,32)+1</f>
        <v>31</v>
      </c>
      <c r="AE116" s="125"/>
      <c r="AF116" s="126" t="s">
        <v>52</v>
      </c>
      <c r="AG116" s="127" t="str">
        <f ca="1">""&amp;VLOOKUP(1+10*AC117,INDIRECT($BD$2),2,0)</f>
        <v>K9</v>
      </c>
      <c r="AH116" s="125"/>
      <c r="AI116" s="125"/>
      <c r="AJ116" s="125"/>
      <c r="AK116" s="125"/>
      <c r="AL116" s="125"/>
      <c r="AM116" s="125"/>
      <c r="AN116" s="128"/>
      <c r="AO116" s="129" t="str">
        <f>MID(" EW  NS NoneBoth",1+4*INT(MOD(11*AD116,16)/4),4)</f>
        <v> NS </v>
      </c>
      <c r="AP116" s="124"/>
      <c r="AQ116" s="123"/>
      <c r="AR116" s="227" t="str">
        <f>""&amp;MOD(AQ117-1,32)+1</f>
        <v>32</v>
      </c>
      <c r="AS116" s="125"/>
      <c r="AT116" s="126" t="s">
        <v>52</v>
      </c>
      <c r="AU116" s="127" t="str">
        <f ca="1">""&amp;VLOOKUP(1+10*AQ117,INDIRECT($BD$2),2,0)</f>
        <v>K7</v>
      </c>
      <c r="AV116" s="125"/>
      <c r="AW116" s="125"/>
      <c r="AX116" s="125"/>
      <c r="AY116" s="125"/>
      <c r="AZ116" s="125"/>
      <c r="BA116" s="125"/>
      <c r="BB116" s="128"/>
      <c r="BC116" s="129" t="str">
        <f>MID(" EW  NS NoneBoth",1+4*INT(MOD(11*AR116,16)/4),4)</f>
        <v> EW </v>
      </c>
      <c r="BD116" s="124"/>
    </row>
    <row r="117" spans="1:56" ht="8.25" customHeight="1">
      <c r="A117" s="130">
        <f>1+AQ101</f>
        <v>29</v>
      </c>
      <c r="B117" s="119"/>
      <c r="C117" s="131"/>
      <c r="D117" s="126" t="s">
        <v>15</v>
      </c>
      <c r="E117" s="127" t="str">
        <f ca="1">""&amp;VLOOKUP(2+10*A117,INDIRECT($BD$2),2,0)</f>
        <v>J10763</v>
      </c>
      <c r="F117" s="125"/>
      <c r="G117" s="125"/>
      <c r="H117" s="125"/>
      <c r="I117" s="125"/>
      <c r="J117" s="125"/>
      <c r="K117" s="125"/>
      <c r="L117" s="125"/>
      <c r="M117" s="125"/>
      <c r="N117" s="132"/>
      <c r="O117" s="130">
        <f>1+A117</f>
        <v>30</v>
      </c>
      <c r="P117" s="119"/>
      <c r="Q117" s="131"/>
      <c r="R117" s="126" t="s">
        <v>15</v>
      </c>
      <c r="S117" s="127" t="str">
        <f ca="1">""&amp;VLOOKUP(2+10*O117,INDIRECT($BD$2),2,0)</f>
        <v>AQJ</v>
      </c>
      <c r="T117" s="125"/>
      <c r="U117" s="125"/>
      <c r="V117" s="125"/>
      <c r="W117" s="125"/>
      <c r="X117" s="125"/>
      <c r="Y117" s="125"/>
      <c r="Z117" s="125"/>
      <c r="AA117" s="125"/>
      <c r="AB117" s="132"/>
      <c r="AC117" s="130">
        <f>1+O117</f>
        <v>31</v>
      </c>
      <c r="AD117" s="119"/>
      <c r="AE117" s="131"/>
      <c r="AF117" s="126" t="s">
        <v>15</v>
      </c>
      <c r="AG117" s="127" t="str">
        <f ca="1">""&amp;VLOOKUP(2+10*AC117,INDIRECT($BD$2),2,0)</f>
        <v>Q63</v>
      </c>
      <c r="AH117" s="125"/>
      <c r="AI117" s="125"/>
      <c r="AJ117" s="125"/>
      <c r="AK117" s="125"/>
      <c r="AL117" s="125"/>
      <c r="AM117" s="125"/>
      <c r="AN117" s="125"/>
      <c r="AO117" s="125"/>
      <c r="AP117" s="132"/>
      <c r="AQ117" s="130">
        <f>1+AC117</f>
        <v>32</v>
      </c>
      <c r="AR117" s="119"/>
      <c r="AS117" s="131"/>
      <c r="AT117" s="126" t="s">
        <v>15</v>
      </c>
      <c r="AU117" s="127" t="str">
        <f ca="1">""&amp;VLOOKUP(2+10*AQ117,INDIRECT($BD$2),2,0)</f>
        <v>1093</v>
      </c>
      <c r="AV117" s="125"/>
      <c r="AW117" s="125"/>
      <c r="AX117" s="125"/>
      <c r="AY117" s="125"/>
      <c r="AZ117" s="125"/>
      <c r="BA117" s="125"/>
      <c r="BB117" s="125"/>
      <c r="BC117" s="125"/>
      <c r="BD117" s="132"/>
    </row>
    <row r="118" spans="1:56" ht="8.25" customHeight="1">
      <c r="A118" s="133"/>
      <c r="B118" s="127"/>
      <c r="C118" s="127"/>
      <c r="D118" s="126" t="s">
        <v>53</v>
      </c>
      <c r="E118" s="127" t="str">
        <f ca="1">""&amp;VLOOKUP(3+10*A117,INDIRECT($BD$2),2,0)</f>
        <v>J3</v>
      </c>
      <c r="F118" s="125"/>
      <c r="G118" s="125"/>
      <c r="H118" s="125"/>
      <c r="I118" s="125"/>
      <c r="J118" s="125"/>
      <c r="K118" s="125"/>
      <c r="L118" s="125"/>
      <c r="M118" s="125"/>
      <c r="N118" s="132"/>
      <c r="O118" s="133"/>
      <c r="P118" s="127"/>
      <c r="Q118" s="127"/>
      <c r="R118" s="126" t="s">
        <v>53</v>
      </c>
      <c r="S118" s="127" t="str">
        <f ca="1">""&amp;VLOOKUP(3+10*O117,INDIRECT($BD$2),2,0)</f>
        <v>KQ6</v>
      </c>
      <c r="T118" s="125"/>
      <c r="U118" s="125"/>
      <c r="V118" s="125"/>
      <c r="W118" s="125"/>
      <c r="X118" s="125"/>
      <c r="Y118" s="125"/>
      <c r="Z118" s="125"/>
      <c r="AA118" s="125"/>
      <c r="AB118" s="132"/>
      <c r="AC118" s="133"/>
      <c r="AD118" s="127"/>
      <c r="AE118" s="127"/>
      <c r="AF118" s="126" t="s">
        <v>53</v>
      </c>
      <c r="AG118" s="127" t="str">
        <f ca="1">""&amp;VLOOKUP(3+10*AC117,INDIRECT($BD$2),2,0)</f>
        <v>104</v>
      </c>
      <c r="AH118" s="125"/>
      <c r="AI118" s="125"/>
      <c r="AJ118" s="125"/>
      <c r="AK118" s="125"/>
      <c r="AL118" s="125"/>
      <c r="AM118" s="125"/>
      <c r="AN118" s="125"/>
      <c r="AO118" s="125"/>
      <c r="AP118" s="132"/>
      <c r="AQ118" s="133"/>
      <c r="AR118" s="127"/>
      <c r="AS118" s="127"/>
      <c r="AT118" s="126" t="s">
        <v>53</v>
      </c>
      <c r="AU118" s="127" t="str">
        <f ca="1">""&amp;VLOOKUP(3+10*AQ117,INDIRECT($BD$2),2,0)</f>
        <v>J8</v>
      </c>
      <c r="AV118" s="125"/>
      <c r="AW118" s="125"/>
      <c r="AX118" s="125"/>
      <c r="AY118" s="125"/>
      <c r="AZ118" s="125"/>
      <c r="BA118" s="125"/>
      <c r="BB118" s="125"/>
      <c r="BC118" s="125"/>
      <c r="BD118" s="132"/>
    </row>
    <row r="119" spans="1:56" ht="8.25" customHeight="1">
      <c r="A119" s="133"/>
      <c r="B119" s="127"/>
      <c r="C119" s="127"/>
      <c r="D119" s="126" t="s">
        <v>17</v>
      </c>
      <c r="E119" s="127" t="str">
        <f ca="1">""&amp;VLOOKUP(4+10*A117,INDIRECT($BD$2),2,0)</f>
        <v>Q43</v>
      </c>
      <c r="F119" s="125"/>
      <c r="G119" s="125"/>
      <c r="H119" s="125"/>
      <c r="I119" s="125"/>
      <c r="J119" s="125"/>
      <c r="K119" s="125"/>
      <c r="L119" s="125"/>
      <c r="M119" s="125"/>
      <c r="N119" s="132"/>
      <c r="O119" s="133"/>
      <c r="P119" s="127"/>
      <c r="Q119" s="127"/>
      <c r="R119" s="126" t="s">
        <v>17</v>
      </c>
      <c r="S119" s="127" t="str">
        <f ca="1">""&amp;VLOOKUP(4+10*O117,INDIRECT($BD$2),2,0)</f>
        <v>A10742</v>
      </c>
      <c r="T119" s="125"/>
      <c r="U119" s="125"/>
      <c r="V119" s="125"/>
      <c r="W119" s="125"/>
      <c r="X119" s="125"/>
      <c r="Y119" s="125"/>
      <c r="Z119" s="125"/>
      <c r="AA119" s="125"/>
      <c r="AB119" s="132"/>
      <c r="AC119" s="133"/>
      <c r="AD119" s="127"/>
      <c r="AE119" s="127"/>
      <c r="AF119" s="126" t="s">
        <v>17</v>
      </c>
      <c r="AG119" s="127" t="str">
        <f ca="1">""&amp;VLOOKUP(4+10*AC117,INDIRECT($BD$2),2,0)</f>
        <v>AJ9653</v>
      </c>
      <c r="AH119" s="125"/>
      <c r="AI119" s="125"/>
      <c r="AJ119" s="125"/>
      <c r="AK119" s="125"/>
      <c r="AL119" s="125"/>
      <c r="AM119" s="125"/>
      <c r="AN119" s="125"/>
      <c r="AO119" s="125"/>
      <c r="AP119" s="132"/>
      <c r="AQ119" s="133"/>
      <c r="AR119" s="127"/>
      <c r="AS119" s="127"/>
      <c r="AT119" s="126" t="s">
        <v>17</v>
      </c>
      <c r="AU119" s="127" t="str">
        <f ca="1">""&amp;VLOOKUP(4+10*AQ117,INDIRECT($BD$2),2,0)</f>
        <v>AKJ1053</v>
      </c>
      <c r="AV119" s="125"/>
      <c r="AW119" s="125"/>
      <c r="AX119" s="125"/>
      <c r="AY119" s="125"/>
      <c r="AZ119" s="125"/>
      <c r="BA119" s="125"/>
      <c r="BB119" s="125"/>
      <c r="BC119" s="125"/>
      <c r="BD119" s="132"/>
    </row>
    <row r="120" spans="1:56" ht="8.25" customHeight="1">
      <c r="A120" s="134"/>
      <c r="B120" s="127"/>
      <c r="C120" s="127"/>
      <c r="D120" s="127"/>
      <c r="E120" s="127"/>
      <c r="F120" s="127"/>
      <c r="G120" s="127"/>
      <c r="H120" s="125"/>
      <c r="I120" s="125"/>
      <c r="J120" s="125"/>
      <c r="K120" s="125"/>
      <c r="L120" s="125"/>
      <c r="M120" s="125"/>
      <c r="N120" s="132"/>
      <c r="O120" s="134"/>
      <c r="P120" s="127"/>
      <c r="Q120" s="127"/>
      <c r="R120" s="127"/>
      <c r="S120" s="127"/>
      <c r="T120" s="127"/>
      <c r="U120" s="127"/>
      <c r="V120" s="125"/>
      <c r="W120" s="125"/>
      <c r="X120" s="125"/>
      <c r="Y120" s="125"/>
      <c r="Z120" s="125"/>
      <c r="AA120" s="125"/>
      <c r="AB120" s="132"/>
      <c r="AC120" s="134"/>
      <c r="AD120" s="127"/>
      <c r="AE120" s="127"/>
      <c r="AF120" s="127"/>
      <c r="AG120" s="127"/>
      <c r="AH120" s="127"/>
      <c r="AI120" s="127"/>
      <c r="AJ120" s="125"/>
      <c r="AK120" s="125"/>
      <c r="AL120" s="125"/>
      <c r="AM120" s="125"/>
      <c r="AN120" s="125"/>
      <c r="AO120" s="125"/>
      <c r="AP120" s="132"/>
      <c r="AQ120" s="134"/>
      <c r="AR120" s="127"/>
      <c r="AS120" s="127"/>
      <c r="AT120" s="127"/>
      <c r="AU120" s="127"/>
      <c r="AV120" s="127"/>
      <c r="AW120" s="127"/>
      <c r="AX120" s="125"/>
      <c r="AY120" s="125"/>
      <c r="AZ120" s="125"/>
      <c r="BA120" s="125"/>
      <c r="BB120" s="125"/>
      <c r="BC120" s="125"/>
      <c r="BD120" s="132"/>
    </row>
    <row r="121" spans="1:56" ht="8.25" customHeight="1">
      <c r="A121" s="135" t="s">
        <v>52</v>
      </c>
      <c r="B121" s="127" t="str">
        <f ca="1">""&amp;VLOOKUP(1+10*A117,INDIRECT($BD$2),5,0)</f>
        <v>AQ1073</v>
      </c>
      <c r="C121" s="125"/>
      <c r="D121" s="125"/>
      <c r="E121" s="125"/>
      <c r="F121" s="125"/>
      <c r="H121" s="126" t="s">
        <v>52</v>
      </c>
      <c r="I121" s="127" t="str">
        <f ca="1">""&amp;VLOOKUP(1+10*A117,INDIRECT($BD$2),3,0)</f>
        <v>82</v>
      </c>
      <c r="K121" s="125"/>
      <c r="L121" s="127"/>
      <c r="M121" s="127"/>
      <c r="N121" s="136"/>
      <c r="O121" s="135" t="s">
        <v>52</v>
      </c>
      <c r="P121" s="127" t="str">
        <f ca="1">""&amp;VLOOKUP(1+10*O117,INDIRECT($BD$2),5,0)</f>
        <v>102</v>
      </c>
      <c r="Q121" s="125"/>
      <c r="R121" s="125"/>
      <c r="S121" s="125"/>
      <c r="T121" s="125"/>
      <c r="V121" s="126" t="s">
        <v>52</v>
      </c>
      <c r="W121" s="127" t="str">
        <f ca="1">""&amp;VLOOKUP(1+10*O117,INDIRECT($BD$2),3,0)</f>
        <v>Q64</v>
      </c>
      <c r="Y121" s="125"/>
      <c r="Z121" s="127"/>
      <c r="AA121" s="127"/>
      <c r="AB121" s="136"/>
      <c r="AC121" s="135" t="s">
        <v>52</v>
      </c>
      <c r="AD121" s="127" t="str">
        <f ca="1">""&amp;VLOOKUP(1+10*AC117,INDIRECT($BD$2),5,0)</f>
        <v>742</v>
      </c>
      <c r="AE121" s="125"/>
      <c r="AF121" s="125"/>
      <c r="AG121" s="125"/>
      <c r="AH121" s="125"/>
      <c r="AJ121" s="126" t="s">
        <v>52</v>
      </c>
      <c r="AK121" s="127" t="str">
        <f ca="1">""&amp;VLOOKUP(1+10*AC117,INDIRECT($BD$2),3,0)</f>
        <v>J1083</v>
      </c>
      <c r="AM121" s="125"/>
      <c r="AN121" s="127"/>
      <c r="AO121" s="127"/>
      <c r="AP121" s="136"/>
      <c r="AQ121" s="135" t="s">
        <v>52</v>
      </c>
      <c r="AR121" s="127" t="str">
        <f ca="1">""&amp;VLOOKUP(1+10*AQ117,INDIRECT($BD$2),5,0)</f>
        <v>Q862</v>
      </c>
      <c r="AS121" s="125"/>
      <c r="AT121" s="125"/>
      <c r="AU121" s="125"/>
      <c r="AV121" s="125"/>
      <c r="AX121" s="126" t="s">
        <v>52</v>
      </c>
      <c r="AY121" s="127" t="str">
        <f ca="1">""&amp;VLOOKUP(1+10*AQ117,INDIRECT($BD$2),3,0)</f>
        <v>10</v>
      </c>
      <c r="BA121" s="125"/>
      <c r="BB121" s="127"/>
      <c r="BC121" s="127"/>
      <c r="BD121" s="136"/>
    </row>
    <row r="122" spans="1:56" ht="8.25" customHeight="1">
      <c r="A122" s="135" t="s">
        <v>15</v>
      </c>
      <c r="B122" s="127" t="str">
        <f ca="1">""&amp;VLOOKUP(2+10*A117,INDIRECT($BD$2),5,0)</f>
        <v>A4</v>
      </c>
      <c r="C122" s="125"/>
      <c r="D122" s="125"/>
      <c r="E122" s="125"/>
      <c r="F122" s="125"/>
      <c r="H122" s="126" t="s">
        <v>15</v>
      </c>
      <c r="I122" s="127" t="str">
        <f ca="1">""&amp;VLOOKUP(2+10*A117,INDIRECT($BD$2),3,0)</f>
        <v>Q9</v>
      </c>
      <c r="K122" s="125"/>
      <c r="L122" s="127"/>
      <c r="M122" s="127"/>
      <c r="N122" s="136"/>
      <c r="O122" s="135" t="s">
        <v>15</v>
      </c>
      <c r="P122" s="127" t="str">
        <f ca="1">""&amp;VLOOKUP(2+10*O117,INDIRECT($BD$2),5,0)</f>
        <v>9643</v>
      </c>
      <c r="Q122" s="125"/>
      <c r="R122" s="125"/>
      <c r="S122" s="125"/>
      <c r="T122" s="125"/>
      <c r="V122" s="126" t="s">
        <v>15</v>
      </c>
      <c r="W122" s="127" t="str">
        <f ca="1">""&amp;VLOOKUP(2+10*O117,INDIRECT($BD$2),3,0)</f>
        <v>108752</v>
      </c>
      <c r="Y122" s="125"/>
      <c r="Z122" s="127"/>
      <c r="AA122" s="127"/>
      <c r="AB122" s="136"/>
      <c r="AC122" s="135" t="s">
        <v>15</v>
      </c>
      <c r="AD122" s="127" t="str">
        <f ca="1">""&amp;VLOOKUP(2+10*AC117,INDIRECT($BD$2),5,0)</f>
        <v>J102</v>
      </c>
      <c r="AE122" s="125"/>
      <c r="AF122" s="125"/>
      <c r="AG122" s="125"/>
      <c r="AH122" s="125"/>
      <c r="AJ122" s="126" t="s">
        <v>15</v>
      </c>
      <c r="AK122" s="127" t="str">
        <f ca="1">""&amp;VLOOKUP(2+10*AC117,INDIRECT($BD$2),3,0)</f>
        <v>85</v>
      </c>
      <c r="AM122" s="125"/>
      <c r="AN122" s="127"/>
      <c r="AO122" s="127"/>
      <c r="AP122" s="136"/>
      <c r="AQ122" s="135" t="s">
        <v>15</v>
      </c>
      <c r="AR122" s="127" t="str">
        <f ca="1">""&amp;VLOOKUP(2+10*AQ117,INDIRECT($BD$2),5,0)</f>
        <v>A4</v>
      </c>
      <c r="AS122" s="125"/>
      <c r="AT122" s="125"/>
      <c r="AU122" s="125"/>
      <c r="AV122" s="125"/>
      <c r="AX122" s="126" t="s">
        <v>15</v>
      </c>
      <c r="AY122" s="127" t="str">
        <f ca="1">""&amp;VLOOKUP(2+10*AQ117,INDIRECT($BD$2),3,0)</f>
        <v>KQ7652</v>
      </c>
      <c r="BA122" s="125"/>
      <c r="BB122" s="127"/>
      <c r="BC122" s="127"/>
      <c r="BD122" s="136"/>
    </row>
    <row r="123" spans="1:56" ht="8.25" customHeight="1">
      <c r="A123" s="135" t="s">
        <v>53</v>
      </c>
      <c r="B123" s="127" t="str">
        <f ca="1">""&amp;VLOOKUP(3+10*A117,INDIRECT($BD$2),5,0)</f>
        <v>AQ106</v>
      </c>
      <c r="C123" s="125"/>
      <c r="D123" s="125"/>
      <c r="E123" s="125"/>
      <c r="F123" s="125"/>
      <c r="H123" s="126" t="s">
        <v>53</v>
      </c>
      <c r="I123" s="127" t="str">
        <f ca="1">""&amp;VLOOKUP(3+10*A117,INDIRECT($BD$2),3,0)</f>
        <v>K9842</v>
      </c>
      <c r="K123" s="125"/>
      <c r="L123" s="127"/>
      <c r="M123" s="127"/>
      <c r="N123" s="136"/>
      <c r="O123" s="135" t="s">
        <v>53</v>
      </c>
      <c r="P123" s="127" t="str">
        <f ca="1">""&amp;VLOOKUP(3+10*O117,INDIRECT($BD$2),5,0)</f>
        <v>J974</v>
      </c>
      <c r="Q123" s="125"/>
      <c r="R123" s="125"/>
      <c r="S123" s="125"/>
      <c r="T123" s="125"/>
      <c r="V123" s="126" t="s">
        <v>53</v>
      </c>
      <c r="W123" s="127" t="str">
        <f ca="1">""&amp;VLOOKUP(3+10*O117,INDIRECT($BD$2),3,0)</f>
        <v>A82</v>
      </c>
      <c r="Y123" s="125"/>
      <c r="Z123" s="127"/>
      <c r="AA123" s="127"/>
      <c r="AB123" s="136"/>
      <c r="AC123" s="135" t="s">
        <v>53</v>
      </c>
      <c r="AD123" s="127" t="str">
        <f ca="1">""&amp;VLOOKUP(3+10*AC117,INDIRECT($BD$2),5,0)</f>
        <v>A65</v>
      </c>
      <c r="AE123" s="125"/>
      <c r="AF123" s="125"/>
      <c r="AG123" s="125"/>
      <c r="AH123" s="125"/>
      <c r="AJ123" s="126" t="s">
        <v>53</v>
      </c>
      <c r="AK123" s="127" t="str">
        <f ca="1">""&amp;VLOOKUP(3+10*AC117,INDIRECT($BD$2),3,0)</f>
        <v>QJ97</v>
      </c>
      <c r="AM123" s="125"/>
      <c r="AN123" s="127"/>
      <c r="AO123" s="127"/>
      <c r="AP123" s="136"/>
      <c r="AQ123" s="135" t="s">
        <v>53</v>
      </c>
      <c r="AR123" s="127" t="str">
        <f ca="1">""&amp;VLOOKUP(3+10*AQ117,INDIRECT($BD$2),5,0)</f>
        <v>763</v>
      </c>
      <c r="AS123" s="125"/>
      <c r="AT123" s="125"/>
      <c r="AU123" s="125"/>
      <c r="AV123" s="125"/>
      <c r="AX123" s="126" t="s">
        <v>53</v>
      </c>
      <c r="AY123" s="127" t="str">
        <f ca="1">""&amp;VLOOKUP(3+10*AQ117,INDIRECT($BD$2),3,0)</f>
        <v>AQ94</v>
      </c>
      <c r="BA123" s="125"/>
      <c r="BB123" s="127"/>
      <c r="BC123" s="127"/>
      <c r="BD123" s="136"/>
    </row>
    <row r="124" spans="1:56" ht="8.25" customHeight="1">
      <c r="A124" s="135" t="s">
        <v>17</v>
      </c>
      <c r="B124" s="127" t="str">
        <f ca="1">""&amp;VLOOKUP(4+10*A117,INDIRECT($BD$2),5,0)</f>
        <v>65</v>
      </c>
      <c r="C124" s="125"/>
      <c r="D124" s="125"/>
      <c r="E124" s="125"/>
      <c r="F124" s="125"/>
      <c r="H124" s="126" t="s">
        <v>17</v>
      </c>
      <c r="I124" s="127" t="str">
        <f ca="1">""&amp;VLOOKUP(4+10*A117,INDIRECT($BD$2),3,0)</f>
        <v>AJ97</v>
      </c>
      <c r="K124" s="125"/>
      <c r="L124" s="127"/>
      <c r="M124" s="127"/>
      <c r="N124" s="136"/>
      <c r="O124" s="135" t="s">
        <v>17</v>
      </c>
      <c r="P124" s="127" t="str">
        <f ca="1">""&amp;VLOOKUP(4+10*O117,INDIRECT($BD$2),5,0)</f>
        <v>K86</v>
      </c>
      <c r="Q124" s="125"/>
      <c r="R124" s="125"/>
      <c r="S124" s="125"/>
      <c r="T124" s="125"/>
      <c r="V124" s="126" t="s">
        <v>17</v>
      </c>
      <c r="W124" s="127" t="str">
        <f ca="1">""&amp;VLOOKUP(4+10*O117,INDIRECT($BD$2),3,0)</f>
        <v>93</v>
      </c>
      <c r="Y124" s="125"/>
      <c r="Z124" s="127"/>
      <c r="AA124" s="127"/>
      <c r="AB124" s="136"/>
      <c r="AC124" s="135" t="s">
        <v>17</v>
      </c>
      <c r="AD124" s="127" t="str">
        <f ca="1">""&amp;VLOOKUP(4+10*AC117,INDIRECT($BD$2),5,0)</f>
        <v>K1082</v>
      </c>
      <c r="AE124" s="125"/>
      <c r="AF124" s="125"/>
      <c r="AG124" s="125"/>
      <c r="AH124" s="125"/>
      <c r="AJ124" s="126" t="s">
        <v>17</v>
      </c>
      <c r="AK124" s="127" t="str">
        <f ca="1">""&amp;VLOOKUP(4+10*AC117,INDIRECT($BD$2),3,0)</f>
        <v>Q74</v>
      </c>
      <c r="AM124" s="125"/>
      <c r="AN124" s="127"/>
      <c r="AO124" s="127"/>
      <c r="AP124" s="136"/>
      <c r="AQ124" s="135" t="s">
        <v>17</v>
      </c>
      <c r="AR124" s="127" t="str">
        <f ca="1">""&amp;VLOOKUP(4+10*AQ117,INDIRECT($BD$2),5,0)</f>
        <v>Q962</v>
      </c>
      <c r="AS124" s="125"/>
      <c r="AT124" s="125"/>
      <c r="AU124" s="125"/>
      <c r="AV124" s="125"/>
      <c r="AX124" s="126" t="s">
        <v>17</v>
      </c>
      <c r="AY124" s="127" t="str">
        <f ca="1">""&amp;VLOOKUP(4+10*AQ117,INDIRECT($BD$2),3,0)</f>
        <v>87</v>
      </c>
      <c r="BA124" s="125"/>
      <c r="BB124" s="127"/>
      <c r="BC124" s="127"/>
      <c r="BD124" s="136"/>
    </row>
    <row r="125" spans="1:56" ht="8.25" customHeight="1">
      <c r="A125" s="137"/>
      <c r="B125" s="125"/>
      <c r="C125" s="125"/>
      <c r="D125" s="125"/>
      <c r="E125" s="125"/>
      <c r="F125" s="125"/>
      <c r="G125" s="125"/>
      <c r="H125" s="127"/>
      <c r="I125" s="127"/>
      <c r="J125" s="127"/>
      <c r="K125" s="127"/>
      <c r="L125" s="127"/>
      <c r="M125" s="127"/>
      <c r="N125" s="136"/>
      <c r="O125" s="137"/>
      <c r="P125" s="125"/>
      <c r="Q125" s="125"/>
      <c r="R125" s="125"/>
      <c r="S125" s="125"/>
      <c r="T125" s="125"/>
      <c r="U125" s="125"/>
      <c r="V125" s="127"/>
      <c r="W125" s="127"/>
      <c r="X125" s="127"/>
      <c r="Y125" s="127"/>
      <c r="Z125" s="127"/>
      <c r="AA125" s="127"/>
      <c r="AB125" s="136"/>
      <c r="AC125" s="137"/>
      <c r="AD125" s="125"/>
      <c r="AE125" s="125"/>
      <c r="AF125" s="125"/>
      <c r="AG125" s="125"/>
      <c r="AH125" s="125"/>
      <c r="AI125" s="125"/>
      <c r="AJ125" s="127"/>
      <c r="AK125" s="127"/>
      <c r="AL125" s="127"/>
      <c r="AM125" s="127"/>
      <c r="AN125" s="127"/>
      <c r="AO125" s="127"/>
      <c r="AP125" s="136"/>
      <c r="AQ125" s="137"/>
      <c r="AR125" s="125"/>
      <c r="AS125" s="125"/>
      <c r="AT125" s="125"/>
      <c r="AU125" s="125"/>
      <c r="AV125" s="125"/>
      <c r="AW125" s="125"/>
      <c r="AX125" s="127"/>
      <c r="AY125" s="127"/>
      <c r="AZ125" s="127"/>
      <c r="BA125" s="127"/>
      <c r="BB125" s="127"/>
      <c r="BC125" s="127"/>
      <c r="BD125" s="136"/>
    </row>
    <row r="126" spans="1:56" ht="8.25" customHeight="1">
      <c r="A126" s="137"/>
      <c r="B126" s="125"/>
      <c r="C126" s="125"/>
      <c r="D126" s="126" t="s">
        <v>52</v>
      </c>
      <c r="E126" s="127" t="str">
        <f ca="1">""&amp;VLOOKUP(1+10*A117,INDIRECT($BD$2),4,0)</f>
        <v>K95</v>
      </c>
      <c r="F126" s="125"/>
      <c r="G126" s="125"/>
      <c r="H126" s="125"/>
      <c r="I126" s="138"/>
      <c r="J126" s="139" t="s">
        <v>55</v>
      </c>
      <c r="K126" s="140" t="s">
        <v>52</v>
      </c>
      <c r="L126" s="140" t="s">
        <v>15</v>
      </c>
      <c r="M126" s="140" t="s">
        <v>53</v>
      </c>
      <c r="N126" s="141" t="s">
        <v>17</v>
      </c>
      <c r="O126" s="137"/>
      <c r="P126" s="125"/>
      <c r="Q126" s="125"/>
      <c r="R126" s="126" t="s">
        <v>52</v>
      </c>
      <c r="S126" s="127" t="str">
        <f ca="1">""&amp;VLOOKUP(1+10*O117,INDIRECT($BD$2),4,0)</f>
        <v>AKJ853</v>
      </c>
      <c r="T126" s="125"/>
      <c r="U126" s="125"/>
      <c r="V126" s="125"/>
      <c r="W126" s="138"/>
      <c r="X126" s="139" t="s">
        <v>55</v>
      </c>
      <c r="Y126" s="140" t="s">
        <v>52</v>
      </c>
      <c r="Z126" s="140" t="s">
        <v>15</v>
      </c>
      <c r="AA126" s="140" t="s">
        <v>53</v>
      </c>
      <c r="AB126" s="141" t="s">
        <v>17</v>
      </c>
      <c r="AC126" s="137"/>
      <c r="AD126" s="125"/>
      <c r="AE126" s="125"/>
      <c r="AF126" s="126" t="s">
        <v>52</v>
      </c>
      <c r="AG126" s="127" t="str">
        <f ca="1">""&amp;VLOOKUP(1+10*AC117,INDIRECT($BD$2),4,0)</f>
        <v>AQ65</v>
      </c>
      <c r="AH126" s="125"/>
      <c r="AI126" s="125"/>
      <c r="AJ126" s="125"/>
      <c r="AK126" s="138"/>
      <c r="AL126" s="139" t="s">
        <v>55</v>
      </c>
      <c r="AM126" s="140" t="s">
        <v>52</v>
      </c>
      <c r="AN126" s="140" t="s">
        <v>15</v>
      </c>
      <c r="AO126" s="140" t="s">
        <v>53</v>
      </c>
      <c r="AP126" s="141" t="s">
        <v>17</v>
      </c>
      <c r="AQ126" s="137"/>
      <c r="AR126" s="125"/>
      <c r="AS126" s="125"/>
      <c r="AT126" s="126" t="s">
        <v>52</v>
      </c>
      <c r="AU126" s="127" t="str">
        <f ca="1">""&amp;VLOOKUP(1+10*AQ117,INDIRECT($BD$2),4,0)</f>
        <v>AJ9543</v>
      </c>
      <c r="AV126" s="125"/>
      <c r="AW126" s="125"/>
      <c r="AX126" s="125"/>
      <c r="AY126" s="138"/>
      <c r="AZ126" s="139" t="s">
        <v>55</v>
      </c>
      <c r="BA126" s="140" t="s">
        <v>52</v>
      </c>
      <c r="BB126" s="140" t="s">
        <v>15</v>
      </c>
      <c r="BC126" s="140" t="s">
        <v>53</v>
      </c>
      <c r="BD126" s="141" t="s">
        <v>17</v>
      </c>
    </row>
    <row r="127" spans="1:56" ht="8.25" customHeight="1">
      <c r="A127" s="203"/>
      <c r="B127" s="228" t="s">
        <v>65</v>
      </c>
      <c r="C127" s="125"/>
      <c r="D127" s="126" t="s">
        <v>15</v>
      </c>
      <c r="E127" s="127" t="str">
        <f ca="1">""&amp;VLOOKUP(2+10*A117,INDIRECT($BD$2),4,0)</f>
        <v>K852</v>
      </c>
      <c r="F127" s="125"/>
      <c r="G127" s="125"/>
      <c r="H127" s="125"/>
      <c r="I127" s="142" t="s">
        <v>20</v>
      </c>
      <c r="J127" s="143" t="str">
        <f ca="1">CHOOSE(FIND(MID(VLOOKUP(5+10*A117,INDIRECT($BD$2),2,0),1,1),"0123456789ABCD"),"--","--","--","--","--","--","--","1","2","3","4","5","6","7")</f>
        <v>--</v>
      </c>
      <c r="K127" s="143" t="str">
        <f ca="1">CHOOSE(FIND(MID(VLOOKUP(5+10*A117,INDIRECT($BD$2),2,0),2,1),"0123456789ABCD"),"--","--","--","--","--","--","--","1","2","3","4","5","6","7")</f>
        <v>--</v>
      </c>
      <c r="L127" s="143" t="str">
        <f ca="1">CHOOSE(FIND(MID(VLOOKUP(5+10*A117,INDIRECT($BD$2),2,0),3,1),"0123456789ABCD"),"--","--","--","--","--","--","--","1","2","3","4","5","6","7")</f>
        <v>--</v>
      </c>
      <c r="M127" s="143" t="str">
        <f ca="1">CHOOSE(FIND(MID(VLOOKUP(5+10*A117,INDIRECT($BD$2),2,0),4,1),"0123456789ABCD"),"--","--","--","--","--","--","--","1","2","3","4","5","6","7")</f>
        <v>--</v>
      </c>
      <c r="N127" s="144" t="str">
        <f ca="1">CHOOSE(FIND(MID(VLOOKUP(5+10*A117,INDIRECT($BD$2),2,0),5,1),"0123456789ABCD"),"--","--","--","--","--","--","--","1","2","3","4","5","6","7")</f>
        <v>--</v>
      </c>
      <c r="O127" s="203"/>
      <c r="P127" s="228" t="s">
        <v>65</v>
      </c>
      <c r="Q127" s="125"/>
      <c r="R127" s="126" t="s">
        <v>15</v>
      </c>
      <c r="S127" s="127" t="str">
        <f ca="1">""&amp;VLOOKUP(2+10*O117,INDIRECT($BD$2),4,0)</f>
        <v>K</v>
      </c>
      <c r="T127" s="125"/>
      <c r="U127" s="125"/>
      <c r="V127" s="125"/>
      <c r="W127" s="142" t="s">
        <v>20</v>
      </c>
      <c r="X127" s="143" t="str">
        <f ca="1">CHOOSE(FIND(MID(VLOOKUP(5+10*O117,INDIRECT($BD$2),2,0),1,1),"0123456789ABCD"),"--","--","--","--","--","--","--","1","2","3","4","5","6","7")</f>
        <v>6</v>
      </c>
      <c r="Y127" s="143" t="str">
        <f ca="1">CHOOSE(FIND(MID(VLOOKUP(5+10*O117,INDIRECT($BD$2),2,0),2,1),"0123456789ABCD"),"--","--","--","--","--","--","--","1","2","3","4","5","6","7")</f>
        <v>6</v>
      </c>
      <c r="Z127" s="143" t="str">
        <f ca="1">CHOOSE(FIND(MID(VLOOKUP(5+10*O117,INDIRECT($BD$2),2,0),3,1),"0123456789ABCD"),"--","--","--","--","--","--","--","1","2","3","4","5","6","7")</f>
        <v>3</v>
      </c>
      <c r="AA127" s="143" t="str">
        <f ca="1">CHOOSE(FIND(MID(VLOOKUP(5+10*O117,INDIRECT($BD$2),2,0),4,1),"0123456789ABCD"),"--","--","--","--","--","--","--","1","2","3","4","5","6","7")</f>
        <v>4</v>
      </c>
      <c r="AB127" s="144" t="str">
        <f ca="1">CHOOSE(FIND(MID(VLOOKUP(5+10*O117,INDIRECT($BD$2),2,0),5,1),"0123456789ABCD"),"--","--","--","--","--","--","--","1","2","3","4","5","6","7")</f>
        <v>6</v>
      </c>
      <c r="AC127" s="203"/>
      <c r="AD127" s="228" t="s">
        <v>65</v>
      </c>
      <c r="AE127" s="125"/>
      <c r="AF127" s="126" t="s">
        <v>15</v>
      </c>
      <c r="AG127" s="127" t="str">
        <f ca="1">""&amp;VLOOKUP(2+10*AC117,INDIRECT($BD$2),4,0)</f>
        <v>AK974</v>
      </c>
      <c r="AH127" s="125"/>
      <c r="AI127" s="125"/>
      <c r="AJ127" s="125"/>
      <c r="AK127" s="142" t="s">
        <v>20</v>
      </c>
      <c r="AL127" s="143" t="str">
        <f ca="1">CHOOSE(FIND(MID(VLOOKUP(5+10*AC117,INDIRECT($BD$2),2,0),1,1),"0123456789ABCD"),"--","--","--","--","--","--","--","1","2","3","4","5","6","7")</f>
        <v>3</v>
      </c>
      <c r="AM127" s="143" t="str">
        <f ca="1">CHOOSE(FIND(MID(VLOOKUP(5+10*AC117,INDIRECT($BD$2),2,0),2,1),"0123456789ABCD"),"--","--","--","--","--","--","--","1","2","3","4","5","6","7")</f>
        <v>3</v>
      </c>
      <c r="AN127" s="143" t="str">
        <f ca="1">CHOOSE(FIND(MID(VLOOKUP(5+10*AC117,INDIRECT($BD$2),2,0),3,1),"0123456789ABCD"),"--","--","--","--","--","--","--","1","2","3","4","5","6","7")</f>
        <v>5</v>
      </c>
      <c r="AO127" s="143" t="str">
        <f ca="1">CHOOSE(FIND(MID(VLOOKUP(5+10*AC117,INDIRECT($BD$2),2,0),4,1),"0123456789ABCD"),"--","--","--","--","--","--","--","1","2","3","4","5","6","7")</f>
        <v>3</v>
      </c>
      <c r="AP127" s="144" t="str">
        <f ca="1">CHOOSE(FIND(MID(VLOOKUP(5+10*AC117,INDIRECT($BD$2),2,0),5,1),"0123456789ABCD"),"--","--","--","--","--","--","--","1","2","3","4","5","6","7")</f>
        <v>3</v>
      </c>
      <c r="AQ127" s="203"/>
      <c r="AR127" s="228" t="s">
        <v>65</v>
      </c>
      <c r="AS127" s="125"/>
      <c r="AT127" s="126" t="s">
        <v>15</v>
      </c>
      <c r="AU127" s="127" t="str">
        <f ca="1">""&amp;VLOOKUP(2+10*AQ117,INDIRECT($BD$2),4,0)</f>
        <v>J8</v>
      </c>
      <c r="AV127" s="125"/>
      <c r="AW127" s="125"/>
      <c r="AX127" s="125"/>
      <c r="AY127" s="142" t="s">
        <v>20</v>
      </c>
      <c r="AZ127" s="143" t="str">
        <f ca="1">CHOOSE(FIND(MID(VLOOKUP(5+10*AQ117,INDIRECT($BD$2),2,0),1,1),"0123456789ABCD"),"--","--","--","--","--","--","--","1","2","3","4","5","6","7")</f>
        <v>--</v>
      </c>
      <c r="BA127" s="143" t="str">
        <f ca="1">CHOOSE(FIND(MID(VLOOKUP(5+10*AQ117,INDIRECT($BD$2),2,0),2,1),"0123456789ABCD"),"--","--","--","--","--","--","--","1","2","3","4","5","6","7")</f>
        <v>3</v>
      </c>
      <c r="BB127" s="143" t="str">
        <f ca="1">CHOOSE(FIND(MID(VLOOKUP(5+10*AQ117,INDIRECT($BD$2),2,0),3,1),"0123456789ABCD"),"--","--","--","--","--","--","--","1","2","3","4","5","6","7")</f>
        <v>--</v>
      </c>
      <c r="BC127" s="143" t="str">
        <f ca="1">CHOOSE(FIND(MID(VLOOKUP(5+10*AQ117,INDIRECT($BD$2),2,0),4,1),"0123456789ABCD"),"--","--","--","--","--","--","--","1","2","3","4","5","6","7")</f>
        <v>--</v>
      </c>
      <c r="BD127" s="144" t="str">
        <f ca="1">CHOOSE(FIND(MID(VLOOKUP(5+10*AQ117,INDIRECT($BD$2),2,0),5,1),"0123456789ABCD"),"--","--","--","--","--","--","--","1","2","3","4","5","6","7")</f>
        <v>2</v>
      </c>
    </row>
    <row r="128" spans="1:56" ht="8.25" customHeight="1">
      <c r="A128" s="137"/>
      <c r="B128" s="229" t="str">
        <f ca="1">""&amp;MID(VLOOKUP(6+10*A117,INDIRECT($BD$2),2,0),1,1)&amp;CHOOSE(FIND(MID(VLOOKUP(6+10*A117,INDIRECT($BD$2),2,0),2,1),"SHDCN"),"♠","♥","♦","♣","NT")&amp;IF(VLOOKUP(6+10*A117,INDIRECT($BD$2),3,0)="d","*","")&amp;", "&amp;VLOOKUP(6+10*A117,INDIRECT($BD$2),4,0)</f>
        <v>6♦, E</v>
      </c>
      <c r="C128" s="125"/>
      <c r="D128" s="126" t="s">
        <v>53</v>
      </c>
      <c r="E128" s="127" t="str">
        <f ca="1">""&amp;VLOOKUP(3+10*A117,INDIRECT($BD$2),4,0)</f>
        <v>75</v>
      </c>
      <c r="F128" s="125"/>
      <c r="G128" s="125"/>
      <c r="H128" s="125"/>
      <c r="I128" s="142" t="s">
        <v>21</v>
      </c>
      <c r="J128" s="143" t="str">
        <f ca="1">CHOOSE(FIND(MID(VLOOKUP(5+10*A117,INDIRECT($BD$2),4,0),1,1),"0123456789ABCD"),"--","--","--","--","--","--","--","1","2","3","4","5","6","7")</f>
        <v>--</v>
      </c>
      <c r="K128" s="143" t="str">
        <f ca="1">CHOOSE(FIND(MID(VLOOKUP(5+10*A117,INDIRECT($BD$2),4,0),2,1),"0123456789ABCD"),"--","--","--","--","--","--","--","1","2","3","4","5","6","7")</f>
        <v>--</v>
      </c>
      <c r="L128" s="143" t="str">
        <f ca="1">CHOOSE(FIND(MID(VLOOKUP(5+10*A117,INDIRECT($BD$2),4,0),3,1),"0123456789ABCD"),"--","--","--","--","--","--","--","1","2","3","4","5","6","7")</f>
        <v>--</v>
      </c>
      <c r="M128" s="143" t="str">
        <f ca="1">CHOOSE(FIND(MID(VLOOKUP(5+10*A117,INDIRECT($BD$2),4,0),4,1),"0123456789ABCD"),"--","--","--","--","--","--","--","1","2","3","4","5","6","7")</f>
        <v>--</v>
      </c>
      <c r="N128" s="144" t="str">
        <f ca="1">CHOOSE(FIND(MID(VLOOKUP(5+10*A117,INDIRECT($BD$2),4,0),5,1),"0123456789ABCD"),"--","--","--","--","--","--","--","1","2","3","4","5","6","7")</f>
        <v>--</v>
      </c>
      <c r="O128" s="137"/>
      <c r="P128" s="229" t="str">
        <f ca="1">""&amp;MID(VLOOKUP(6+10*O117,INDIRECT($BD$2),2,0),1,1)&amp;CHOOSE(FIND(MID(VLOOKUP(6+10*O117,INDIRECT($BD$2),2,0),2,1),"SHDCN"),"♠","♥","♦","♣","NT")&amp;IF(VLOOKUP(6+10*O117,INDIRECT($BD$2),3,0)="d","*","")&amp;", "&amp;VLOOKUP(6+10*O117,INDIRECT($BD$2),4,0)</f>
        <v>6NT, N</v>
      </c>
      <c r="Q128" s="125"/>
      <c r="R128" s="126" t="s">
        <v>53</v>
      </c>
      <c r="S128" s="127" t="str">
        <f ca="1">""&amp;VLOOKUP(3+10*O117,INDIRECT($BD$2),4,0)</f>
        <v>1053</v>
      </c>
      <c r="T128" s="125"/>
      <c r="U128" s="125"/>
      <c r="V128" s="125"/>
      <c r="W128" s="142" t="s">
        <v>21</v>
      </c>
      <c r="X128" s="143" t="str">
        <f ca="1">CHOOSE(FIND(MID(VLOOKUP(5+10*O117,INDIRECT($BD$2),4,0),1,1),"0123456789ABCD"),"--","--","--","--","--","--","--","1","2","3","4","5","6","7")</f>
        <v>6</v>
      </c>
      <c r="Y128" s="143" t="str">
        <f ca="1">CHOOSE(FIND(MID(VLOOKUP(5+10*O117,INDIRECT($BD$2),4,0),2,1),"0123456789ABCD"),"--","--","--","--","--","--","--","1","2","3","4","5","6","7")</f>
        <v>6</v>
      </c>
      <c r="Z128" s="143" t="str">
        <f ca="1">CHOOSE(FIND(MID(VLOOKUP(5+10*O117,INDIRECT($BD$2),4,0),3,1),"0123456789ABCD"),"--","--","--","--","--","--","--","1","2","3","4","5","6","7")</f>
        <v>3</v>
      </c>
      <c r="AA128" s="143" t="str">
        <f ca="1">CHOOSE(FIND(MID(VLOOKUP(5+10*O117,INDIRECT($BD$2),4,0),4,1),"0123456789ABCD"),"--","--","--","--","--","--","--","1","2","3","4","5","6","7")</f>
        <v>4</v>
      </c>
      <c r="AB128" s="144" t="str">
        <f ca="1">CHOOSE(FIND(MID(VLOOKUP(5+10*O117,INDIRECT($BD$2),4,0),5,1),"0123456789ABCD"),"--","--","--","--","--","--","--","1","2","3","4","5","6","7")</f>
        <v>6</v>
      </c>
      <c r="AC128" s="137"/>
      <c r="AD128" s="229" t="str">
        <f ca="1">""&amp;MID(VLOOKUP(6+10*AC117,INDIRECT($BD$2),2,0),1,1)&amp;CHOOSE(FIND(MID(VLOOKUP(6+10*AC117,INDIRECT($BD$2),2,0),2,1),"SHDCN"),"♠","♥","♦","♣","NT")&amp;IF(VLOOKUP(6+10*AC117,INDIRECT($BD$2),3,0)="d","*","")&amp;", "&amp;VLOOKUP(6+10*AC117,INDIRECT($BD$2),4,0)</f>
        <v>4♥, S</v>
      </c>
      <c r="AE128" s="125"/>
      <c r="AF128" s="126" t="s">
        <v>53</v>
      </c>
      <c r="AG128" s="127" t="str">
        <f ca="1">""&amp;VLOOKUP(3+10*AC117,INDIRECT($BD$2),4,0)</f>
        <v>K832</v>
      </c>
      <c r="AH128" s="125"/>
      <c r="AI128" s="125"/>
      <c r="AJ128" s="125"/>
      <c r="AK128" s="142" t="s">
        <v>21</v>
      </c>
      <c r="AL128" s="143" t="str">
        <f ca="1">CHOOSE(FIND(MID(VLOOKUP(5+10*AC117,INDIRECT($BD$2),4,0),1,1),"0123456789ABCD"),"--","--","--","--","--","--","--","1","2","3","4","5","6","7")</f>
        <v>3</v>
      </c>
      <c r="AM128" s="143" t="str">
        <f ca="1">CHOOSE(FIND(MID(VLOOKUP(5+10*AC117,INDIRECT($BD$2),4,0),2,1),"0123456789ABCD"),"--","--","--","--","--","--","--","1","2","3","4","5","6","7")</f>
        <v>3</v>
      </c>
      <c r="AN128" s="143" t="str">
        <f ca="1">CHOOSE(FIND(MID(VLOOKUP(5+10*AC117,INDIRECT($BD$2),4,0),3,1),"0123456789ABCD"),"--","--","--","--","--","--","--","1","2","3","4","5","6","7")</f>
        <v>5</v>
      </c>
      <c r="AO128" s="143" t="str">
        <f ca="1">CHOOSE(FIND(MID(VLOOKUP(5+10*AC117,INDIRECT($BD$2),4,0),4,1),"0123456789ABCD"),"--","--","--","--","--","--","--","1","2","3","4","5","6","7")</f>
        <v>3</v>
      </c>
      <c r="AP128" s="144" t="str">
        <f ca="1">CHOOSE(FIND(MID(VLOOKUP(5+10*AC117,INDIRECT($BD$2),4,0),5,1),"0123456789ABCD"),"--","--","--","--","--","--","--","1","2","3","4","5","6","7")</f>
        <v>3</v>
      </c>
      <c r="AQ128" s="137"/>
      <c r="AR128" s="229" t="str">
        <f ca="1">""&amp;MID(VLOOKUP(6+10*AQ117,INDIRECT($BD$2),2,0),1,1)&amp;CHOOSE(FIND(MID(VLOOKUP(6+10*AQ117,INDIRECT($BD$2),2,0),2,1),"SHDCN"),"♠","♥","♦","♣","NT")&amp;IF(VLOOKUP(6+10*AQ117,INDIRECT($BD$2),3,0)="d","*","")&amp;", "&amp;VLOOKUP(6+10*AQ117,INDIRECT($BD$2),4,0)</f>
        <v>2♠, S</v>
      </c>
      <c r="AS128" s="125"/>
      <c r="AT128" s="126" t="s">
        <v>53</v>
      </c>
      <c r="AU128" s="127" t="str">
        <f ca="1">""&amp;VLOOKUP(3+10*AQ117,INDIRECT($BD$2),4,0)</f>
        <v>K1052</v>
      </c>
      <c r="AV128" s="125"/>
      <c r="AW128" s="125"/>
      <c r="AX128" s="125"/>
      <c r="AY128" s="142" t="s">
        <v>21</v>
      </c>
      <c r="AZ128" s="143" t="str">
        <f ca="1">CHOOSE(FIND(MID(VLOOKUP(5+10*AQ117,INDIRECT($BD$2),4,0),1,1),"0123456789ABCD"),"--","--","--","--","--","--","--","1","2","3","4","5","6","7")</f>
        <v>--</v>
      </c>
      <c r="BA128" s="143" t="str">
        <f ca="1">CHOOSE(FIND(MID(VLOOKUP(5+10*AQ117,INDIRECT($BD$2),4,0),2,1),"0123456789ABCD"),"--","--","--","--","--","--","--","1","2","3","4","5","6","7")</f>
        <v>3</v>
      </c>
      <c r="BB128" s="143" t="str">
        <f ca="1">CHOOSE(FIND(MID(VLOOKUP(5+10*AQ117,INDIRECT($BD$2),4,0),3,1),"0123456789ABCD"),"--","--","--","--","--","--","--","1","2","3","4","5","6","7")</f>
        <v>--</v>
      </c>
      <c r="BC128" s="143" t="str">
        <f ca="1">CHOOSE(FIND(MID(VLOOKUP(5+10*AQ117,INDIRECT($BD$2),4,0),4,1),"0123456789ABCD"),"--","--","--","--","--","--","--","1","2","3","4","5","6","7")</f>
        <v>--</v>
      </c>
      <c r="BD128" s="144" t="str">
        <f ca="1">CHOOSE(FIND(MID(VLOOKUP(5+10*AQ117,INDIRECT($BD$2),4,0),5,1),"0123456789ABCD"),"--","--","--","--","--","--","--","1","2","3","4","5","6","7")</f>
        <v>2</v>
      </c>
    </row>
    <row r="129" spans="1:56" ht="8.25" customHeight="1">
      <c r="A129" s="137"/>
      <c r="B129" s="230" t="str">
        <f ca="1">""&amp;IF(VLOOKUP(6+10*A117,INDIRECT($BD$2),5,0)&gt;0,"+"&amp;VLOOKUP(6+10*A117,INDIRECT($BD$2),5,0),VLOOKUP(6+10*A117,INDIRECT($BD$2),5,0))</f>
        <v>-1370</v>
      </c>
      <c r="C129" s="125"/>
      <c r="D129" s="126" t="s">
        <v>17</v>
      </c>
      <c r="E129" s="127" t="str">
        <f ca="1">""&amp;VLOOKUP(4+10*A117,INDIRECT($BD$2),4,0)</f>
        <v>K1082</v>
      </c>
      <c r="F129" s="125"/>
      <c r="G129" s="125"/>
      <c r="H129" s="125"/>
      <c r="I129" s="142" t="s">
        <v>22</v>
      </c>
      <c r="J129" s="143" t="str">
        <f ca="1">CHOOSE(FIND(MID(VLOOKUP(5+10*A117,INDIRECT($BD$2),3,0),1,1),"0123456789ABCD"),"--","--","--","--","--","--","--","1","2","3","4","5","6","7")</f>
        <v>5</v>
      </c>
      <c r="K129" s="143" t="str">
        <f ca="1">CHOOSE(FIND(MID(VLOOKUP(5+10*A117,INDIRECT($BD$2),3,0),2,1),"0123456789ABCD"),"--","--","--","--","--","--","--","1","2","3","4","5","6","7")</f>
        <v>5</v>
      </c>
      <c r="L129" s="143" t="str">
        <f ca="1">CHOOSE(FIND(MID(VLOOKUP(5+10*A117,INDIRECT($BD$2),3,0),3,1),"0123456789ABCD"),"--","--","--","--","--","--","--","1","2","3","4","5","6","7")</f>
        <v>1</v>
      </c>
      <c r="M129" s="143" t="str">
        <f ca="1">CHOOSE(FIND(MID(VLOOKUP(5+10*A117,INDIRECT($BD$2),3,0),4,1),"0123456789ABCD"),"--","--","--","--","--","--","--","1","2","3","4","5","6","7")</f>
        <v>6</v>
      </c>
      <c r="N129" s="144" t="str">
        <f ca="1">CHOOSE(FIND(MID(VLOOKUP(5+10*A117,INDIRECT($BD$2),3,0),5,1),"0123456789ABCD"),"--","--","--","--","--","--","--","1","2","3","4","5","6","7")</f>
        <v>3</v>
      </c>
      <c r="O129" s="137"/>
      <c r="P129" s="230" t="str">
        <f ca="1">""&amp;IF(VLOOKUP(6+10*O117,INDIRECT($BD$2),5,0)&gt;0,"+"&amp;VLOOKUP(6+10*O117,INDIRECT($BD$2),5,0),VLOOKUP(6+10*O117,INDIRECT($BD$2),5,0))</f>
        <v>+990</v>
      </c>
      <c r="Q129" s="125"/>
      <c r="R129" s="126" t="s">
        <v>17</v>
      </c>
      <c r="S129" s="127" t="str">
        <f ca="1">""&amp;VLOOKUP(4+10*O117,INDIRECT($BD$2),4,0)</f>
        <v>QJ5</v>
      </c>
      <c r="T129" s="125"/>
      <c r="U129" s="125"/>
      <c r="V129" s="125"/>
      <c r="W129" s="142" t="s">
        <v>22</v>
      </c>
      <c r="X129" s="143" t="str">
        <f ca="1">CHOOSE(FIND(MID(VLOOKUP(5+10*O117,INDIRECT($BD$2),3,0),1,1),"0123456789ABCD"),"--","--","--","--","--","--","--","1","2","3","4","5","6","7")</f>
        <v>--</v>
      </c>
      <c r="Y129" s="143" t="str">
        <f ca="1">CHOOSE(FIND(MID(VLOOKUP(5+10*O117,INDIRECT($BD$2),3,0),2,1),"0123456789ABCD"),"--","--","--","--","--","--","--","1","2","3","4","5","6","7")</f>
        <v>--</v>
      </c>
      <c r="Z129" s="143" t="str">
        <f ca="1">CHOOSE(FIND(MID(VLOOKUP(5+10*O117,INDIRECT($BD$2),3,0),3,1),"0123456789ABCD"),"--","--","--","--","--","--","--","1","2","3","4","5","6","7")</f>
        <v>--</v>
      </c>
      <c r="AA129" s="143" t="str">
        <f ca="1">CHOOSE(FIND(MID(VLOOKUP(5+10*O117,INDIRECT($BD$2),3,0),4,1),"0123456789ABCD"),"--","--","--","--","--","--","--","1","2","3","4","5","6","7")</f>
        <v>--</v>
      </c>
      <c r="AB129" s="144" t="str">
        <f ca="1">CHOOSE(FIND(MID(VLOOKUP(5+10*O117,INDIRECT($BD$2),3,0),5,1),"0123456789ABCD"),"--","--","--","--","--","--","--","1","2","3","4","5","6","7")</f>
        <v>--</v>
      </c>
      <c r="AC129" s="137"/>
      <c r="AD129" s="230" t="str">
        <f ca="1">""&amp;IF(VLOOKUP(6+10*AC117,INDIRECT($BD$2),5,0)&gt;0,"+"&amp;VLOOKUP(6+10*AC117,INDIRECT($BD$2),5,0),VLOOKUP(6+10*AC117,INDIRECT($BD$2),5,0))</f>
        <v>+650</v>
      </c>
      <c r="AE129" s="125"/>
      <c r="AF129" s="126" t="s">
        <v>17</v>
      </c>
      <c r="AG129" s="127" t="str">
        <f ca="1">""&amp;VLOOKUP(4+10*AC117,INDIRECT($BD$2),4,0)</f>
        <v>--</v>
      </c>
      <c r="AH129" s="125"/>
      <c r="AI129" s="125"/>
      <c r="AJ129" s="125"/>
      <c r="AK129" s="142" t="s">
        <v>22</v>
      </c>
      <c r="AL129" s="143" t="str">
        <f ca="1">CHOOSE(FIND(MID(VLOOKUP(5+10*AC117,INDIRECT($BD$2),3,0),1,1),"0123456789ABCD"),"--","--","--","--","--","--","--","1","2","3","4","5","6","7")</f>
        <v>--</v>
      </c>
      <c r="AM129" s="143" t="str">
        <f ca="1">CHOOSE(FIND(MID(VLOOKUP(5+10*AC117,INDIRECT($BD$2),3,0),2,1),"0123456789ABCD"),"--","--","--","--","--","--","--","1","2","3","4","5","6","7")</f>
        <v>--</v>
      </c>
      <c r="AN129" s="143" t="str">
        <f ca="1">CHOOSE(FIND(MID(VLOOKUP(5+10*AC117,INDIRECT($BD$2),3,0),3,1),"0123456789ABCD"),"--","--","--","--","--","--","--","1","2","3","4","5","6","7")</f>
        <v>--</v>
      </c>
      <c r="AO129" s="143" t="str">
        <f ca="1">CHOOSE(FIND(MID(VLOOKUP(5+10*AC117,INDIRECT($BD$2),3,0),4,1),"0123456789ABCD"),"--","--","--","--","--","--","--","1","2","3","4","5","6","7")</f>
        <v>--</v>
      </c>
      <c r="AP129" s="144" t="str">
        <f ca="1">CHOOSE(FIND(MID(VLOOKUP(5+10*AC117,INDIRECT($BD$2),3,0),5,1),"0123456789ABCD"),"--","--","--","--","--","--","--","1","2","3","4","5","6","7")</f>
        <v>--</v>
      </c>
      <c r="AQ129" s="137"/>
      <c r="AR129" s="230" t="str">
        <f ca="1">""&amp;IF(VLOOKUP(6+10*AQ117,INDIRECT($BD$2),5,0)&gt;0,"+"&amp;VLOOKUP(6+10*AQ117,INDIRECT($BD$2),5,0),VLOOKUP(6+10*AQ117,INDIRECT($BD$2),5,0))</f>
        <v>+140</v>
      </c>
      <c r="AS129" s="125"/>
      <c r="AT129" s="126" t="s">
        <v>17</v>
      </c>
      <c r="AU129" s="127" t="str">
        <f ca="1">""&amp;VLOOKUP(4+10*AQ117,INDIRECT($BD$2),4,0)</f>
        <v>4</v>
      </c>
      <c r="AV129" s="125"/>
      <c r="AW129" s="125"/>
      <c r="AX129" s="125"/>
      <c r="AY129" s="142" t="s">
        <v>22</v>
      </c>
      <c r="AZ129" s="143" t="str">
        <f ca="1">CHOOSE(FIND(MID(VLOOKUP(5+10*AQ117,INDIRECT($BD$2),3,0),1,1),"0123456789ABCD"),"--","--","--","--","--","--","--","1","2","3","4","5","6","7")</f>
        <v>1</v>
      </c>
      <c r="BA129" s="143" t="str">
        <f ca="1">CHOOSE(FIND(MID(VLOOKUP(5+10*AQ117,INDIRECT($BD$2),3,0),2,1),"0123456789ABCD"),"--","--","--","--","--","--","--","1","2","3","4","5","6","7")</f>
        <v>--</v>
      </c>
      <c r="BB129" s="143" t="str">
        <f ca="1">CHOOSE(FIND(MID(VLOOKUP(5+10*AQ117,INDIRECT($BD$2),3,0),3,1),"0123456789ABCD"),"--","--","--","--","--","--","--","1","2","3","4","5","6","7")</f>
        <v>1</v>
      </c>
      <c r="BC129" s="143" t="str">
        <f ca="1">CHOOSE(FIND(MID(VLOOKUP(5+10*AQ117,INDIRECT($BD$2),3,0),4,1),"0123456789ABCD"),"--","--","--","--","--","--","--","1","2","3","4","5","6","7")</f>
        <v>--</v>
      </c>
      <c r="BD129" s="144" t="str">
        <f ca="1">CHOOSE(FIND(MID(VLOOKUP(5+10*AQ117,INDIRECT($BD$2),3,0),5,1),"0123456789ABCD"),"--","--","--","--","--","--","--","1","2","3","4","5","6","7")</f>
        <v>--</v>
      </c>
    </row>
    <row r="130" spans="1:56" ht="8.25" customHeight="1">
      <c r="A130" s="145"/>
      <c r="B130" s="146"/>
      <c r="C130" s="146"/>
      <c r="D130" s="146"/>
      <c r="E130" s="146"/>
      <c r="F130" s="146"/>
      <c r="G130" s="146"/>
      <c r="H130" s="147"/>
      <c r="I130" s="148" t="s">
        <v>23</v>
      </c>
      <c r="J130" s="149" t="str">
        <f ca="1">CHOOSE(FIND(MID(VLOOKUP(5+10*A117,INDIRECT($BD$2),5,0),1,1),"0123456789ABCD"),"--","--","--","--","--","--","--","1","2","3","4","5","6","7")</f>
        <v>3</v>
      </c>
      <c r="K130" s="149" t="str">
        <f ca="1">CHOOSE(FIND(MID(VLOOKUP(5+10*A117,INDIRECT($BD$2),5,0),2,1),"0123456789ABCD"),"--","--","--","--","--","--","--","1","2","3","4","5","6","7")</f>
        <v>5</v>
      </c>
      <c r="L130" s="149" t="str">
        <f ca="1">CHOOSE(FIND(MID(VLOOKUP(5+10*A117,INDIRECT($BD$2),5,0),3,1),"0123456789ABCD"),"--","--","--","--","--","--","--","1","2","3","4","5","6","7")</f>
        <v>1</v>
      </c>
      <c r="M130" s="149" t="str">
        <f ca="1">CHOOSE(FIND(MID(VLOOKUP(5+10*A117,INDIRECT($BD$2),5,0),4,1),"0123456789ABCD"),"--","--","--","--","--","--","--","1","2","3","4","5","6","7")</f>
        <v>6</v>
      </c>
      <c r="N130" s="150" t="str">
        <f ca="1">CHOOSE(FIND(MID(VLOOKUP(5+10*A117,INDIRECT($BD$2),5,0),5,1),"0123456789ABCD"),"--","--","--","--","--","--","--","1","2","3","4","5","6","7")</f>
        <v>2</v>
      </c>
      <c r="O130" s="145"/>
      <c r="P130" s="146"/>
      <c r="Q130" s="146"/>
      <c r="R130" s="146"/>
      <c r="S130" s="146"/>
      <c r="T130" s="146"/>
      <c r="U130" s="146"/>
      <c r="V130" s="147"/>
      <c r="W130" s="148" t="s">
        <v>23</v>
      </c>
      <c r="X130" s="149" t="str">
        <f ca="1">CHOOSE(FIND(MID(VLOOKUP(5+10*O117,INDIRECT($BD$2),5,0),1,1),"0123456789ABCD"),"--","--","--","--","--","--","--","1","2","3","4","5","6","7")</f>
        <v>--</v>
      </c>
      <c r="Y130" s="149" t="str">
        <f ca="1">CHOOSE(FIND(MID(VLOOKUP(5+10*O117,INDIRECT($BD$2),5,0),2,1),"0123456789ABCD"),"--","--","--","--","--","--","--","1","2","3","4","5","6","7")</f>
        <v>--</v>
      </c>
      <c r="Z130" s="149" t="str">
        <f ca="1">CHOOSE(FIND(MID(VLOOKUP(5+10*O117,INDIRECT($BD$2),5,0),3,1),"0123456789ABCD"),"--","--","--","--","--","--","--","1","2","3","4","5","6","7")</f>
        <v>--</v>
      </c>
      <c r="AA130" s="149" t="str">
        <f ca="1">CHOOSE(FIND(MID(VLOOKUP(5+10*O117,INDIRECT($BD$2),5,0),4,1),"0123456789ABCD"),"--","--","--","--","--","--","--","1","2","3","4","5","6","7")</f>
        <v>--</v>
      </c>
      <c r="AB130" s="150" t="str">
        <f ca="1">CHOOSE(FIND(MID(VLOOKUP(5+10*O117,INDIRECT($BD$2),5,0),5,1),"0123456789ABCD"),"--","--","--","--","--","--","--","1","2","3","4","5","6","7")</f>
        <v>--</v>
      </c>
      <c r="AC130" s="145"/>
      <c r="AD130" s="146"/>
      <c r="AE130" s="146"/>
      <c r="AF130" s="146"/>
      <c r="AG130" s="146"/>
      <c r="AH130" s="146"/>
      <c r="AI130" s="146"/>
      <c r="AJ130" s="147"/>
      <c r="AK130" s="148" t="s">
        <v>23</v>
      </c>
      <c r="AL130" s="149" t="str">
        <f ca="1">CHOOSE(FIND(MID(VLOOKUP(5+10*AC117,INDIRECT($BD$2),5,0),1,1),"0123456789ABCD"),"--","--","--","--","--","--","--","1","2","3","4","5","6","7")</f>
        <v>--</v>
      </c>
      <c r="AM130" s="149" t="str">
        <f ca="1">CHOOSE(FIND(MID(VLOOKUP(5+10*AC117,INDIRECT($BD$2),5,0),2,1),"0123456789ABCD"),"--","--","--","--","--","--","--","1","2","3","4","5","6","7")</f>
        <v>--</v>
      </c>
      <c r="AN130" s="149" t="str">
        <f ca="1">CHOOSE(FIND(MID(VLOOKUP(5+10*AC117,INDIRECT($BD$2),5,0),3,1),"0123456789ABCD"),"--","--","--","--","--","--","--","1","2","3","4","5","6","7")</f>
        <v>--</v>
      </c>
      <c r="AO130" s="149" t="str">
        <f ca="1">CHOOSE(FIND(MID(VLOOKUP(5+10*AC117,INDIRECT($BD$2),5,0),4,1),"0123456789ABCD"),"--","--","--","--","--","--","--","1","2","3","4","5","6","7")</f>
        <v>--</v>
      </c>
      <c r="AP130" s="150" t="str">
        <f ca="1">CHOOSE(FIND(MID(VLOOKUP(5+10*AC117,INDIRECT($BD$2),5,0),5,1),"0123456789ABCD"),"--","--","--","--","--","--","--","1","2","3","4","5","6","7")</f>
        <v>--</v>
      </c>
      <c r="AQ130" s="145"/>
      <c r="AR130" s="146"/>
      <c r="AS130" s="146"/>
      <c r="AT130" s="146"/>
      <c r="AU130" s="146"/>
      <c r="AV130" s="146"/>
      <c r="AW130" s="146"/>
      <c r="AX130" s="147"/>
      <c r="AY130" s="148" t="s">
        <v>23</v>
      </c>
      <c r="AZ130" s="149" t="str">
        <f ca="1">CHOOSE(FIND(MID(VLOOKUP(5+10*AQ117,INDIRECT($BD$2),5,0),1,1),"0123456789ABCD"),"--","--","--","--","--","--","--","1","2","3","4","5","6","7")</f>
        <v>1</v>
      </c>
      <c r="BA130" s="149" t="str">
        <f ca="1">CHOOSE(FIND(MID(VLOOKUP(5+10*AQ117,INDIRECT($BD$2),5,0),2,1),"0123456789ABCD"),"--","--","--","--","--","--","--","1","2","3","4","5","6","7")</f>
        <v>--</v>
      </c>
      <c r="BB130" s="149" t="str">
        <f ca="1">CHOOSE(FIND(MID(VLOOKUP(5+10*AQ117,INDIRECT($BD$2),5,0),3,1),"0123456789ABCD"),"--","--","--","--","--","--","--","1","2","3","4","5","6","7")</f>
        <v>1</v>
      </c>
      <c r="BC130" s="149" t="str">
        <f ca="1">CHOOSE(FIND(MID(VLOOKUP(5+10*AQ117,INDIRECT($BD$2),5,0),4,1),"0123456789ABCD"),"--","--","--","--","--","--","--","1","2","3","4","5","6","7")</f>
        <v>--</v>
      </c>
      <c r="BD130" s="150" t="str">
        <f ca="1">CHOOSE(FIND(MID(VLOOKUP(5+10*AQ117,INDIRECT($BD$2),5,0),5,1),"0123456789ABCD"),"--","--","--","--","--","--","--","1","2","3","4","5","6","7")</f>
        <v>--</v>
      </c>
    </row>
  </sheetData>
  <sheetProtection/>
  <mergeCells count="2">
    <mergeCell ref="AL1:AM1"/>
    <mergeCell ref="A1:P1"/>
  </mergeCells>
  <printOptions horizontalCentered="1"/>
  <pageMargins left="0" right="0" top="0.1968503937007874" bottom="0" header="0" footer="0"/>
  <pageSetup fitToHeight="1" fitToWidth="1" horizontalDpi="300" verticalDpi="300" orientation="portrait" paperSize="9" scale="77" r:id="rId1"/>
  <rowBreaks count="2" manualBreakCount="2">
    <brk id="66" max="255" man="1"/>
    <brk id="82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7"/>
  <dimension ref="A1:R52"/>
  <sheetViews>
    <sheetView showGridLines="0" zoomScale="80" zoomScaleNormal="80" zoomScalePageLayoutView="0" workbookViewId="0" topLeftCell="A1">
      <selection activeCell="B1" sqref="B1:Q1"/>
    </sheetView>
  </sheetViews>
  <sheetFormatPr defaultColWidth="5.25390625" defaultRowHeight="15" customHeight="1"/>
  <cols>
    <col min="1" max="16384" width="5.25390625" style="57" customWidth="1"/>
  </cols>
  <sheetData>
    <row r="1" spans="1:18" ht="19.5" customHeight="1">
      <c r="A1" s="187"/>
      <c r="B1" s="284" t="s">
        <v>1100</v>
      </c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2"/>
      <c r="O1" s="282"/>
      <c r="P1" s="282"/>
      <c r="Q1" s="283"/>
      <c r="R1" s="14"/>
    </row>
    <row r="2" spans="1:18" ht="19.5" customHeight="1">
      <c r="A2" s="58" t="s">
        <v>28</v>
      </c>
      <c r="B2" s="59"/>
      <c r="C2" s="59"/>
      <c r="D2" s="36">
        <v>1</v>
      </c>
      <c r="E2" s="60" t="s">
        <v>49</v>
      </c>
      <c r="F2" s="61"/>
      <c r="G2" s="61"/>
      <c r="H2" s="61"/>
      <c r="I2" s="61"/>
      <c r="J2" s="61"/>
      <c r="K2" s="62"/>
      <c r="L2" s="63"/>
      <c r="M2" s="64"/>
      <c r="N2" s="65"/>
      <c r="O2" s="60" t="s">
        <v>57</v>
      </c>
      <c r="P2" s="61"/>
      <c r="Q2" s="61"/>
      <c r="R2" s="66" t="s">
        <v>29</v>
      </c>
    </row>
    <row r="3" spans="1:18" ht="19.5" customHeight="1">
      <c r="A3" s="60" t="s">
        <v>30</v>
      </c>
      <c r="B3" s="61"/>
      <c r="C3" s="10"/>
      <c r="D3" s="35"/>
      <c r="E3" s="35"/>
      <c r="F3" s="35"/>
      <c r="G3" s="35"/>
      <c r="H3" s="35"/>
      <c r="I3" s="36"/>
      <c r="J3" s="67" t="s">
        <v>31</v>
      </c>
      <c r="K3" s="10"/>
      <c r="L3" s="36"/>
      <c r="M3" s="67" t="s">
        <v>32</v>
      </c>
      <c r="N3" s="35"/>
      <c r="O3" s="36"/>
      <c r="P3" s="67" t="s">
        <v>33</v>
      </c>
      <c r="Q3" s="35"/>
      <c r="R3" s="36">
        <v>1</v>
      </c>
    </row>
    <row r="4" spans="1:18" ht="19.5" customHeight="1">
      <c r="A4" s="31" t="s">
        <v>20</v>
      </c>
      <c r="B4" s="10"/>
      <c r="C4" s="35"/>
      <c r="D4" s="35"/>
      <c r="E4" s="35"/>
      <c r="F4" s="35"/>
      <c r="G4" s="36"/>
      <c r="H4" s="31" t="s">
        <v>22</v>
      </c>
      <c r="I4" s="10"/>
      <c r="J4" s="35"/>
      <c r="K4" s="35"/>
      <c r="L4" s="35"/>
      <c r="M4" s="35"/>
      <c r="N4" s="36"/>
      <c r="O4" s="60" t="s">
        <v>34</v>
      </c>
      <c r="P4" s="61"/>
      <c r="Q4" s="61"/>
      <c r="R4" s="66"/>
    </row>
    <row r="5" spans="1:18" ht="19.5" customHeight="1">
      <c r="A5" s="33" t="s">
        <v>21</v>
      </c>
      <c r="B5" s="10"/>
      <c r="C5" s="35"/>
      <c r="D5" s="35"/>
      <c r="E5" s="35"/>
      <c r="F5" s="35"/>
      <c r="G5" s="36"/>
      <c r="H5" s="33" t="s">
        <v>23</v>
      </c>
      <c r="I5" s="10"/>
      <c r="J5" s="35"/>
      <c r="K5" s="35"/>
      <c r="L5" s="35"/>
      <c r="M5" s="35"/>
      <c r="N5" s="36"/>
      <c r="O5" s="68" t="s">
        <v>11</v>
      </c>
      <c r="P5" s="68" t="s">
        <v>12</v>
      </c>
      <c r="Q5" s="60" t="s">
        <v>35</v>
      </c>
      <c r="R5" s="66"/>
    </row>
    <row r="7" spans="1:18" ht="15" customHeight="1">
      <c r="A7" s="34" t="s">
        <v>36</v>
      </c>
      <c r="B7" s="36">
        <v>98</v>
      </c>
      <c r="C7" s="69" t="s">
        <v>14</v>
      </c>
      <c r="D7" s="47" t="str">
        <f ca="1">""&amp;VLOOKUP(1+10*B7,INDIRECT($A$18),2,0)</f>
        <v>K65</v>
      </c>
      <c r="E7" s="47"/>
      <c r="F7" s="5"/>
      <c r="G7" s="67" t="str">
        <f>"  "&amp;MID("WNES",1+MOD(B7,4),1)&amp;" / "&amp;MID(" EW  NS NoneBoth",1+4*INT(MOD(11*B7,16)/4),4)</f>
        <v>  E /  NS </v>
      </c>
      <c r="H7" s="36"/>
      <c r="I7" s="7"/>
      <c r="J7" s="70" t="s">
        <v>37</v>
      </c>
      <c r="K7" s="7"/>
      <c r="L7" s="7"/>
      <c r="M7" s="7"/>
      <c r="O7" s="7"/>
      <c r="P7" s="7"/>
      <c r="Q7" s="7"/>
      <c r="R7" s="7"/>
    </row>
    <row r="8" spans="1:18" ht="15" customHeight="1">
      <c r="A8" s="6"/>
      <c r="B8" s="7"/>
      <c r="C8" s="13" t="s">
        <v>15</v>
      </c>
      <c r="D8" s="12" t="str">
        <f ca="1">""&amp;VLOOKUP(2+10*B7,INDIRECT($A$18),2,0)</f>
        <v>Q64</v>
      </c>
      <c r="E8" s="12"/>
      <c r="F8" s="7"/>
      <c r="G8" s="7"/>
      <c r="H8" s="8"/>
      <c r="I8" s="7"/>
      <c r="J8" s="37" t="s">
        <v>23</v>
      </c>
      <c r="K8" s="37" t="s">
        <v>20</v>
      </c>
      <c r="L8" s="37" t="s">
        <v>22</v>
      </c>
      <c r="M8" s="37" t="s">
        <v>21</v>
      </c>
      <c r="O8" s="55"/>
      <c r="P8" s="14"/>
      <c r="Q8" s="14"/>
      <c r="R8" s="14"/>
    </row>
    <row r="9" spans="1:18" ht="15" customHeight="1">
      <c r="A9" s="6"/>
      <c r="B9" s="7"/>
      <c r="C9" s="13" t="s">
        <v>16</v>
      </c>
      <c r="D9" s="12" t="str">
        <f ca="1">""&amp;VLOOKUP(3+10*B7,INDIRECT($A$18),2,0)</f>
        <v>Q98764</v>
      </c>
      <c r="E9" s="12"/>
      <c r="F9" s="7"/>
      <c r="G9" s="7"/>
      <c r="H9" s="8"/>
      <c r="I9" s="7"/>
      <c r="J9" s="9"/>
      <c r="K9" s="9"/>
      <c r="L9" s="9"/>
      <c r="M9" s="9"/>
      <c r="O9" s="71"/>
      <c r="P9" s="43"/>
      <c r="Q9" s="43"/>
      <c r="R9" s="43"/>
    </row>
    <row r="10" spans="1:18" ht="15" customHeight="1">
      <c r="A10" s="6"/>
      <c r="B10" s="7"/>
      <c r="C10" s="13" t="s">
        <v>17</v>
      </c>
      <c r="D10" s="12" t="str">
        <f ca="1">""&amp;VLOOKUP(4+10*B7,INDIRECT($A$18),2,0)</f>
        <v>2</v>
      </c>
      <c r="E10" s="12"/>
      <c r="F10" s="7"/>
      <c r="G10" s="7"/>
      <c r="H10" s="8"/>
      <c r="I10" s="7"/>
      <c r="J10" s="9"/>
      <c r="K10" s="9"/>
      <c r="L10" s="9"/>
      <c r="M10" s="9"/>
      <c r="O10" s="71"/>
      <c r="P10" s="43"/>
      <c r="Q10" s="43"/>
      <c r="R10" s="43"/>
    </row>
    <row r="11" spans="1:18" ht="15" customHeight="1">
      <c r="A11" s="52" t="s">
        <v>14</v>
      </c>
      <c r="B11" s="12" t="str">
        <f ca="1">""&amp;VLOOKUP(1+10*B7,INDIRECT($A$18),5,0)</f>
        <v>J1032</v>
      </c>
      <c r="C11" s="7"/>
      <c r="D11" s="7"/>
      <c r="E11" s="13" t="s">
        <v>14</v>
      </c>
      <c r="F11" s="12" t="str">
        <f ca="1">""&amp;VLOOKUP(1+10*B7,INDIRECT($A$18),3,0)</f>
        <v>A97</v>
      </c>
      <c r="G11" s="7"/>
      <c r="H11" s="51"/>
      <c r="I11" s="7"/>
      <c r="J11" s="9"/>
      <c r="K11" s="9"/>
      <c r="L11" s="9"/>
      <c r="M11" s="9"/>
      <c r="O11" s="71"/>
      <c r="P11" s="43"/>
      <c r="Q11" s="43"/>
      <c r="R11" s="43"/>
    </row>
    <row r="12" spans="1:18" ht="15" customHeight="1">
      <c r="A12" s="52" t="s">
        <v>15</v>
      </c>
      <c r="B12" s="12" t="str">
        <f ca="1">""&amp;VLOOKUP(2+10*B7,INDIRECT($A$18),5,0)</f>
        <v>J108</v>
      </c>
      <c r="C12" s="7"/>
      <c r="D12" s="7"/>
      <c r="E12" s="13" t="s">
        <v>15</v>
      </c>
      <c r="F12" s="12" t="str">
        <f ca="1">""&amp;VLOOKUP(2+10*B7,INDIRECT($A$18),3,0)</f>
        <v>K92</v>
      </c>
      <c r="G12" s="7"/>
      <c r="H12" s="51"/>
      <c r="I12" s="7"/>
      <c r="J12" s="9"/>
      <c r="K12" s="9"/>
      <c r="L12" s="9"/>
      <c r="M12" s="9"/>
      <c r="O12" s="71"/>
      <c r="P12" s="43"/>
      <c r="Q12" s="43"/>
      <c r="R12" s="43"/>
    </row>
    <row r="13" spans="1:18" ht="15" customHeight="1">
      <c r="A13" s="52" t="s">
        <v>16</v>
      </c>
      <c r="B13" s="12" t="str">
        <f ca="1">""&amp;VLOOKUP(3+10*B7,INDIRECT($A$18),5,0)</f>
        <v>--</v>
      </c>
      <c r="C13" s="7"/>
      <c r="D13" s="7"/>
      <c r="E13" s="13" t="s">
        <v>16</v>
      </c>
      <c r="F13" s="12" t="str">
        <f ca="1">""&amp;VLOOKUP(3+10*B7,INDIRECT($A$18),3,0)</f>
        <v>1032</v>
      </c>
      <c r="G13" s="7"/>
      <c r="H13" s="51"/>
      <c r="I13" s="7"/>
      <c r="J13" s="9"/>
      <c r="K13" s="9"/>
      <c r="L13" s="9"/>
      <c r="M13" s="9"/>
      <c r="O13" s="71"/>
      <c r="P13" s="43"/>
      <c r="Q13" s="43"/>
      <c r="R13" s="43"/>
    </row>
    <row r="14" spans="1:18" ht="15" customHeight="1">
      <c r="A14" s="52" t="s">
        <v>17</v>
      </c>
      <c r="B14" s="12" t="str">
        <f ca="1">""&amp;VLOOKUP(4+10*B7,INDIRECT($A$18),5,0)</f>
        <v>K98764</v>
      </c>
      <c r="C14" s="7"/>
      <c r="D14" s="7"/>
      <c r="E14" s="13" t="s">
        <v>17</v>
      </c>
      <c r="F14" s="12" t="str">
        <f ca="1">""&amp;VLOOKUP(4+10*B7,INDIRECT($A$18),3,0)</f>
        <v>AJ53</v>
      </c>
      <c r="G14" s="7"/>
      <c r="H14" s="51"/>
      <c r="I14" s="7"/>
      <c r="J14" s="9"/>
      <c r="K14" s="9"/>
      <c r="L14" s="9"/>
      <c r="M14" s="9"/>
      <c r="O14" s="71"/>
      <c r="P14" s="43"/>
      <c r="Q14" s="43"/>
      <c r="R14" s="43"/>
    </row>
    <row r="15" spans="1:18" ht="15" customHeight="1">
      <c r="A15" s="6"/>
      <c r="B15" s="7"/>
      <c r="C15" s="13" t="s">
        <v>14</v>
      </c>
      <c r="D15" s="12" t="str">
        <f ca="1">""&amp;VLOOKUP(1+10*B7,INDIRECT($A$18),4,0)</f>
        <v>Q84</v>
      </c>
      <c r="E15" s="12"/>
      <c r="F15" s="7"/>
      <c r="G15" s="7"/>
      <c r="H15" s="8"/>
      <c r="I15" s="7"/>
      <c r="J15" s="9"/>
      <c r="K15" s="9"/>
      <c r="L15" s="9"/>
      <c r="M15" s="9"/>
      <c r="O15" s="71"/>
      <c r="P15" s="43"/>
      <c r="Q15" s="43"/>
      <c r="R15" s="43"/>
    </row>
    <row r="16" spans="1:18" ht="15" customHeight="1">
      <c r="A16" s="6"/>
      <c r="B16" s="7"/>
      <c r="C16" s="13" t="s">
        <v>15</v>
      </c>
      <c r="D16" s="12" t="str">
        <f ca="1">""&amp;VLOOKUP(2+10*B7,INDIRECT($A$18),4,0)</f>
        <v>A753</v>
      </c>
      <c r="E16" s="12"/>
      <c r="F16" s="7"/>
      <c r="G16" s="7"/>
      <c r="H16" s="8"/>
      <c r="I16" s="7"/>
      <c r="J16" s="9"/>
      <c r="K16" s="9"/>
      <c r="L16" s="9"/>
      <c r="M16" s="9"/>
      <c r="O16" s="71"/>
      <c r="P16" s="43"/>
      <c r="Q16" s="43"/>
      <c r="R16" s="43"/>
    </row>
    <row r="17" spans="1:13" ht="15" customHeight="1">
      <c r="A17" s="6"/>
      <c r="B17" s="7"/>
      <c r="C17" s="13" t="s">
        <v>16</v>
      </c>
      <c r="D17" s="12" t="str">
        <f ca="1">""&amp;VLOOKUP(3+10*B7,INDIRECT($A$18),4,0)</f>
        <v>AKJ5</v>
      </c>
      <c r="E17" s="12"/>
      <c r="F17" s="7"/>
      <c r="G17" s="7"/>
      <c r="H17" s="8"/>
      <c r="I17" s="7"/>
      <c r="J17" s="7"/>
      <c r="K17" s="7"/>
      <c r="L17" s="7"/>
      <c r="M17" s="7"/>
    </row>
    <row r="18" spans="1:18" ht="15" customHeight="1">
      <c r="A18" s="72" t="s">
        <v>393</v>
      </c>
      <c r="B18" s="14"/>
      <c r="C18" s="73" t="s">
        <v>17</v>
      </c>
      <c r="D18" s="55" t="str">
        <f ca="1">""&amp;VLOOKUP(4+10*B7,INDIRECT($A$18),4,0)</f>
        <v>Q10</v>
      </c>
      <c r="E18" s="55"/>
      <c r="F18" s="14"/>
      <c r="G18" s="14"/>
      <c r="H18" s="15"/>
      <c r="I18" s="7"/>
      <c r="J18" s="70" t="s">
        <v>38</v>
      </c>
      <c r="K18" s="7"/>
      <c r="L18" s="7"/>
      <c r="M18" s="7"/>
      <c r="O18" s="12"/>
      <c r="P18" s="7"/>
      <c r="Q18" s="7"/>
      <c r="R18" s="7"/>
    </row>
    <row r="19" spans="1:18" ht="15" customHeight="1">
      <c r="A19" s="74" t="s">
        <v>39</v>
      </c>
      <c r="J19" s="37" t="s">
        <v>23</v>
      </c>
      <c r="K19" s="37" t="s">
        <v>20</v>
      </c>
      <c r="L19" s="37" t="s">
        <v>22</v>
      </c>
      <c r="M19" s="37" t="s">
        <v>21</v>
      </c>
      <c r="O19" s="55"/>
      <c r="P19" s="14"/>
      <c r="Q19" s="14"/>
      <c r="R19" s="14"/>
    </row>
    <row r="20" spans="1:18" ht="15" customHeight="1">
      <c r="A20" s="74" t="s">
        <v>40</v>
      </c>
      <c r="D20" s="55"/>
      <c r="E20" s="55"/>
      <c r="F20" s="55"/>
      <c r="G20" s="55"/>
      <c r="H20" s="55"/>
      <c r="J20" s="9"/>
      <c r="K20" s="9"/>
      <c r="L20" s="9"/>
      <c r="M20" s="9"/>
      <c r="O20" s="71"/>
      <c r="P20" s="43"/>
      <c r="Q20" s="43"/>
      <c r="R20" s="43"/>
    </row>
    <row r="21" spans="1:18" ht="15" customHeight="1">
      <c r="A21" s="55"/>
      <c r="B21" s="55"/>
      <c r="C21" s="55"/>
      <c r="D21" s="55"/>
      <c r="E21" s="55"/>
      <c r="F21" s="55"/>
      <c r="G21" s="55"/>
      <c r="H21" s="55"/>
      <c r="J21" s="9"/>
      <c r="K21" s="9"/>
      <c r="L21" s="9"/>
      <c r="M21" s="9"/>
      <c r="O21" s="183"/>
      <c r="P21" s="43"/>
      <c r="Q21" s="43"/>
      <c r="R21" s="43"/>
    </row>
    <row r="22" spans="1:18" ht="15" customHeight="1">
      <c r="A22" s="71"/>
      <c r="B22" s="71"/>
      <c r="C22" s="71"/>
      <c r="D22" s="71"/>
      <c r="E22" s="71"/>
      <c r="F22" s="71"/>
      <c r="G22" s="71"/>
      <c r="H22" s="71"/>
      <c r="J22" s="9"/>
      <c r="K22" s="9"/>
      <c r="L22" s="9"/>
      <c r="M22" s="9"/>
      <c r="O22" s="71"/>
      <c r="P22" s="43"/>
      <c r="Q22" s="43"/>
      <c r="R22" s="43"/>
    </row>
    <row r="23" spans="1:18" ht="15" customHeight="1">
      <c r="A23" s="71"/>
      <c r="B23" s="71"/>
      <c r="C23" s="71"/>
      <c r="D23" s="71"/>
      <c r="E23" s="71"/>
      <c r="F23" s="71"/>
      <c r="G23" s="71"/>
      <c r="H23" s="71"/>
      <c r="J23" s="188"/>
      <c r="K23" s="188"/>
      <c r="L23" s="188"/>
      <c r="M23" s="188"/>
      <c r="O23" s="71"/>
      <c r="P23" s="43"/>
      <c r="Q23" s="43"/>
      <c r="R23" s="43"/>
    </row>
    <row r="24" spans="1:18" ht="15" customHeight="1">
      <c r="A24" s="71"/>
      <c r="B24" s="71"/>
      <c r="C24" s="71"/>
      <c r="D24" s="71"/>
      <c r="E24" s="71"/>
      <c r="F24" s="71"/>
      <c r="G24" s="71"/>
      <c r="H24" s="71"/>
      <c r="J24" s="188"/>
      <c r="K24" s="188"/>
      <c r="L24" s="188"/>
      <c r="M24" s="188"/>
      <c r="O24" s="71"/>
      <c r="P24" s="43"/>
      <c r="Q24" s="43"/>
      <c r="R24" s="43"/>
    </row>
    <row r="25" spans="1:18" ht="15" customHeight="1">
      <c r="A25" s="71"/>
      <c r="B25" s="71"/>
      <c r="C25" s="71"/>
      <c r="D25" s="71"/>
      <c r="E25" s="71"/>
      <c r="F25" s="71"/>
      <c r="G25" s="71"/>
      <c r="H25" s="71"/>
      <c r="J25" s="188"/>
      <c r="K25" s="188"/>
      <c r="L25" s="188"/>
      <c r="M25" s="188"/>
      <c r="O25" s="71"/>
      <c r="P25" s="43"/>
      <c r="Q25" s="43"/>
      <c r="R25" s="43"/>
    </row>
    <row r="26" spans="1:18" ht="15" customHeight="1">
      <c r="A26" s="71"/>
      <c r="B26" s="71"/>
      <c r="C26" s="71"/>
      <c r="D26" s="71"/>
      <c r="E26" s="71"/>
      <c r="F26" s="71"/>
      <c r="G26" s="71"/>
      <c r="H26" s="71"/>
      <c r="J26" s="188"/>
      <c r="K26" s="188"/>
      <c r="L26" s="188"/>
      <c r="M26" s="188"/>
      <c r="O26" s="71"/>
      <c r="P26" s="43"/>
      <c r="Q26" s="43"/>
      <c r="R26" s="43"/>
    </row>
    <row r="27" spans="1:18" ht="15" customHeight="1">
      <c r="A27" s="59" t="s">
        <v>61</v>
      </c>
      <c r="B27" s="71"/>
      <c r="C27" s="71"/>
      <c r="D27" s="71"/>
      <c r="E27" s="71"/>
      <c r="F27" s="71"/>
      <c r="G27" s="71"/>
      <c r="H27" s="71"/>
      <c r="J27" s="188"/>
      <c r="K27" s="188"/>
      <c r="L27" s="188"/>
      <c r="M27" s="188"/>
      <c r="O27" s="71"/>
      <c r="P27" s="43"/>
      <c r="Q27" s="43"/>
      <c r="R27" s="43"/>
    </row>
    <row r="28" spans="1:18" ht="15" customHeight="1">
      <c r="A28" s="71"/>
      <c r="B28" s="71"/>
      <c r="C28" s="71"/>
      <c r="D28" s="71"/>
      <c r="E28" s="71"/>
      <c r="F28" s="71"/>
      <c r="G28" s="71"/>
      <c r="H28" s="71"/>
      <c r="J28" s="188"/>
      <c r="K28" s="188"/>
      <c r="L28" s="188"/>
      <c r="M28" s="188"/>
      <c r="O28" s="71"/>
      <c r="P28" s="43"/>
      <c r="Q28" s="43"/>
      <c r="R28" s="43"/>
    </row>
    <row r="29" spans="1:18" ht="15" customHeight="1">
      <c r="A29" s="59"/>
      <c r="B29" s="71"/>
      <c r="C29" s="71"/>
      <c r="D29" s="71"/>
      <c r="E29" s="71"/>
      <c r="F29" s="71"/>
      <c r="G29" s="71"/>
      <c r="H29" s="71"/>
      <c r="J29" s="188"/>
      <c r="K29" s="188"/>
      <c r="L29" s="188"/>
      <c r="M29" s="188"/>
      <c r="O29" s="71"/>
      <c r="P29" s="43"/>
      <c r="Q29" s="43"/>
      <c r="R29" s="43"/>
    </row>
    <row r="30" spans="1:18" ht="15" customHeight="1">
      <c r="A30" s="71"/>
      <c r="B30" s="71"/>
      <c r="C30" s="71"/>
      <c r="D30" s="71"/>
      <c r="E30" s="71"/>
      <c r="F30" s="71"/>
      <c r="G30" s="71"/>
      <c r="H30" s="71"/>
      <c r="J30" s="188"/>
      <c r="K30" s="188"/>
      <c r="L30" s="188"/>
      <c r="M30" s="188"/>
      <c r="O30" s="71"/>
      <c r="P30" s="43"/>
      <c r="Q30" s="43"/>
      <c r="R30" s="43"/>
    </row>
    <row r="31" spans="1:18" ht="15" customHeight="1">
      <c r="A31" s="71"/>
      <c r="B31" s="71"/>
      <c r="C31" s="71"/>
      <c r="D31" s="71"/>
      <c r="E31" s="71"/>
      <c r="F31" s="71"/>
      <c r="G31" s="71"/>
      <c r="H31" s="71"/>
      <c r="J31" s="188"/>
      <c r="K31" s="188"/>
      <c r="L31" s="188"/>
      <c r="M31" s="188"/>
      <c r="O31" s="71"/>
      <c r="P31" s="43"/>
      <c r="Q31" s="43"/>
      <c r="R31" s="43"/>
    </row>
    <row r="32" spans="1:18" ht="15" customHeight="1">
      <c r="A32" s="71"/>
      <c r="B32" s="71"/>
      <c r="C32" s="71"/>
      <c r="D32" s="71"/>
      <c r="E32" s="71"/>
      <c r="F32" s="71"/>
      <c r="G32" s="71"/>
      <c r="H32" s="71"/>
      <c r="J32" s="188"/>
      <c r="K32" s="188"/>
      <c r="L32" s="188"/>
      <c r="M32" s="188"/>
      <c r="O32" s="71"/>
      <c r="P32" s="43"/>
      <c r="Q32" s="43"/>
      <c r="R32" s="43"/>
    </row>
    <row r="33" ht="15" customHeight="1">
      <c r="A33" s="74" t="s">
        <v>41</v>
      </c>
    </row>
    <row r="34" spans="1:18" ht="15" customHeight="1">
      <c r="A34" s="74" t="s">
        <v>42</v>
      </c>
      <c r="E34" s="7"/>
      <c r="F34" s="55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15" customHeight="1">
      <c r="A35" s="55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</row>
    <row r="36" spans="1:18" ht="15" customHeight="1">
      <c r="A36" s="71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</row>
    <row r="37" spans="1:18" ht="15" customHeight="1">
      <c r="A37" s="71"/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</row>
    <row r="38" spans="1:18" ht="15" customHeight="1">
      <c r="A38" s="71"/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</row>
    <row r="39" spans="1:18" ht="15" customHeight="1">
      <c r="A39" s="7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</row>
    <row r="40" spans="1:18" ht="15" customHeight="1">
      <c r="A40" s="71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</row>
    <row r="41" spans="1:18" ht="15" customHeight="1">
      <c r="A41" s="71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</row>
    <row r="42" spans="1:18" ht="15" customHeight="1">
      <c r="A42" s="74" t="s">
        <v>43</v>
      </c>
      <c r="D42" s="71"/>
      <c r="E42" s="71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</row>
    <row r="43" spans="1:18" ht="15" customHeight="1">
      <c r="A43" s="55"/>
      <c r="B43" s="55"/>
      <c r="C43" s="55"/>
      <c r="D43" s="55"/>
      <c r="E43" s="55"/>
      <c r="F43" s="55"/>
      <c r="G43" s="55"/>
      <c r="H43" s="55"/>
      <c r="I43" s="55"/>
      <c r="J43" s="55"/>
      <c r="K43" s="56"/>
      <c r="L43" s="75" t="s">
        <v>44</v>
      </c>
      <c r="M43" s="76"/>
      <c r="N43" s="76"/>
      <c r="O43" s="264" t="s">
        <v>62</v>
      </c>
      <c r="P43" s="76"/>
      <c r="Q43" s="184"/>
      <c r="R43" s="77"/>
    </row>
    <row r="44" spans="1:18" ht="15" customHeight="1">
      <c r="A44" s="74" t="s">
        <v>45</v>
      </c>
      <c r="F44" s="5"/>
      <c r="G44" s="71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</row>
    <row r="45" spans="1:18" ht="15" customHeight="1">
      <c r="A45" s="55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</row>
    <row r="46" spans="1:18" ht="15" customHeight="1">
      <c r="A46" s="71"/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</row>
    <row r="47" spans="1:18" ht="15" customHeight="1">
      <c r="A47" s="71"/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</row>
    <row r="48" spans="1:18" ht="15" customHeight="1">
      <c r="A48" s="71"/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</row>
    <row r="49" spans="1:18" ht="15" customHeight="1">
      <c r="A49" s="74" t="s">
        <v>46</v>
      </c>
      <c r="D49" s="43"/>
      <c r="E49" s="185"/>
      <c r="F49" s="43"/>
      <c r="G49" s="43"/>
      <c r="H49" s="43"/>
      <c r="I49" s="43"/>
      <c r="J49" s="74" t="s">
        <v>47</v>
      </c>
      <c r="N49" s="5"/>
      <c r="O49" s="71"/>
      <c r="P49" s="43"/>
      <c r="Q49" s="43"/>
      <c r="R49" s="43"/>
    </row>
    <row r="50" spans="1:16" ht="15" customHeight="1">
      <c r="A50" s="74" t="s">
        <v>48</v>
      </c>
      <c r="D50" s="71"/>
      <c r="E50" s="185"/>
      <c r="F50" s="43"/>
      <c r="G50" s="43"/>
      <c r="H50" s="43"/>
      <c r="I50" s="43"/>
      <c r="K50" s="55"/>
      <c r="L50" s="55"/>
      <c r="M50" s="14"/>
      <c r="N50" s="14"/>
      <c r="O50" s="14"/>
      <c r="P50" s="14"/>
    </row>
    <row r="51" spans="4:16" ht="15" customHeight="1">
      <c r="D51" s="71"/>
      <c r="E51" s="185"/>
      <c r="F51" s="43"/>
      <c r="G51" s="43"/>
      <c r="H51" s="43"/>
      <c r="I51" s="43"/>
      <c r="K51" s="55"/>
      <c r="L51" s="186"/>
      <c r="M51" s="43"/>
      <c r="N51" s="43"/>
      <c r="O51" s="43"/>
      <c r="P51" s="43"/>
    </row>
    <row r="52" spans="4:16" ht="15" customHeight="1">
      <c r="D52" s="71"/>
      <c r="E52" s="71"/>
      <c r="F52" s="43"/>
      <c r="G52" s="43"/>
      <c r="H52" s="43"/>
      <c r="I52" s="43"/>
      <c r="K52" s="71"/>
      <c r="L52" s="43"/>
      <c r="M52" s="43"/>
      <c r="N52" s="43"/>
      <c r="O52" s="43"/>
      <c r="P52" s="43"/>
    </row>
  </sheetData>
  <sheetProtection/>
  <mergeCells count="1">
    <mergeCell ref="B1:Q1"/>
  </mergeCells>
  <printOptions horizontalCentered="1"/>
  <pageMargins left="0" right="0" top="0.3937007874015748" bottom="0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AN34"/>
  <sheetViews>
    <sheetView zoomScale="75" zoomScaleNormal="75" zoomScalePageLayoutView="0" workbookViewId="0" topLeftCell="A1">
      <selection activeCell="A35" sqref="A35"/>
    </sheetView>
  </sheetViews>
  <sheetFormatPr defaultColWidth="10.25390625" defaultRowHeight="15.75" customHeight="1"/>
  <cols>
    <col min="1" max="5" width="4.125" style="7" customWidth="1"/>
    <col min="6" max="6" width="1.12109375" style="7" customWidth="1"/>
    <col min="7" max="7" width="4.125" style="7" customWidth="1"/>
    <col min="8" max="8" width="1.875" style="7" customWidth="1"/>
    <col min="9" max="9" width="5.25390625" style="7" customWidth="1"/>
    <col min="10" max="10" width="4.125" style="7" customWidth="1"/>
    <col min="11" max="11" width="3.00390625" style="7" customWidth="1"/>
    <col min="12" max="12" width="5.25390625" style="7" customWidth="1"/>
    <col min="13" max="14" width="2.625" style="7" customWidth="1"/>
    <col min="15" max="19" width="4.125" style="7" customWidth="1"/>
    <col min="20" max="20" width="1.12109375" style="7" customWidth="1"/>
    <col min="21" max="21" width="4.125" style="7" customWidth="1"/>
    <col min="22" max="22" width="1.875" style="7" customWidth="1"/>
    <col min="23" max="23" width="5.25390625" style="7" customWidth="1"/>
    <col min="24" max="24" width="4.125" style="7" customWidth="1"/>
    <col min="25" max="25" width="3.00390625" style="7" customWidth="1"/>
    <col min="26" max="26" width="5.25390625" style="7" customWidth="1"/>
    <col min="27" max="28" width="2.625" style="7" customWidth="1"/>
    <col min="29" max="33" width="4.125" style="7" customWidth="1"/>
    <col min="34" max="34" width="1.12109375" style="7" customWidth="1"/>
    <col min="35" max="35" width="4.125" style="7" customWidth="1"/>
    <col min="36" max="36" width="1.875" style="7" customWidth="1"/>
    <col min="37" max="37" width="5.25390625" style="7" customWidth="1"/>
    <col min="38" max="38" width="4.125" style="7" customWidth="1"/>
    <col min="39" max="39" width="3.00390625" style="7" customWidth="1"/>
    <col min="40" max="40" width="5.25390625" style="7" customWidth="1"/>
    <col min="41" max="16384" width="10.25390625" style="7" customWidth="1"/>
  </cols>
  <sheetData>
    <row r="1" spans="1:40" ht="19.5" customHeight="1">
      <c r="A1" s="382" t="s">
        <v>13</v>
      </c>
      <c r="B1" s="383"/>
      <c r="C1" s="416" t="str">
        <f>prtNEW!E1</f>
        <v>Кубок Петербурга</v>
      </c>
      <c r="D1" s="417" t="s">
        <v>50</v>
      </c>
      <c r="E1" s="417" t="s">
        <v>50</v>
      </c>
      <c r="F1" s="417" t="s">
        <v>50</v>
      </c>
      <c r="G1" s="417" t="s">
        <v>50</v>
      </c>
      <c r="H1" s="417" t="s">
        <v>50</v>
      </c>
      <c r="I1" s="417" t="s">
        <v>50</v>
      </c>
      <c r="J1" s="417" t="s">
        <v>50</v>
      </c>
      <c r="K1" s="417" t="s">
        <v>50</v>
      </c>
      <c r="L1" s="418" t="s">
        <v>50</v>
      </c>
      <c r="M1" s="8"/>
      <c r="O1" s="382" t="s">
        <v>13</v>
      </c>
      <c r="P1" s="383"/>
      <c r="Q1" s="416" t="str">
        <f>C1</f>
        <v>Кубок Петербурга</v>
      </c>
      <c r="R1" s="417"/>
      <c r="S1" s="417"/>
      <c r="T1" s="417"/>
      <c r="U1" s="417"/>
      <c r="V1" s="417"/>
      <c r="W1" s="417"/>
      <c r="X1" s="417"/>
      <c r="Y1" s="417"/>
      <c r="Z1" s="418"/>
      <c r="AA1" s="8"/>
      <c r="AC1" s="382" t="s">
        <v>13</v>
      </c>
      <c r="AD1" s="383"/>
      <c r="AE1" s="416" t="str">
        <f>C1</f>
        <v>Кубок Петербурга</v>
      </c>
      <c r="AF1" s="417"/>
      <c r="AG1" s="417"/>
      <c r="AH1" s="417"/>
      <c r="AI1" s="417"/>
      <c r="AJ1" s="417"/>
      <c r="AK1" s="417"/>
      <c r="AL1" s="417"/>
      <c r="AM1" s="417"/>
      <c r="AN1" s="418"/>
    </row>
    <row r="2" spans="1:40" ht="19.5" customHeight="1">
      <c r="A2" s="401">
        <v>1</v>
      </c>
      <c r="B2" s="402"/>
      <c r="C2" s="403" t="str">
        <f>MID("WNES",1+MOD(A2,4),1)</f>
        <v>N</v>
      </c>
      <c r="D2" s="404"/>
      <c r="E2" s="398" t="str">
        <f>prtNEW!I2</f>
        <v>Батлер</v>
      </c>
      <c r="F2" s="399"/>
      <c r="G2" s="399"/>
      <c r="H2" s="399"/>
      <c r="I2" s="399"/>
      <c r="J2" s="399"/>
      <c r="K2" s="399"/>
      <c r="L2" s="400"/>
      <c r="M2" s="32">
        <v>2</v>
      </c>
      <c r="O2" s="401">
        <f>1+A2</f>
        <v>2</v>
      </c>
      <c r="P2" s="402"/>
      <c r="Q2" s="403" t="str">
        <f>MID("WNES",1+MOD(O2,4),1)</f>
        <v>E</v>
      </c>
      <c r="R2" s="404"/>
      <c r="S2" s="398" t="str">
        <f>E2</f>
        <v>Батлер</v>
      </c>
      <c r="T2" s="399"/>
      <c r="U2" s="399"/>
      <c r="V2" s="399"/>
      <c r="W2" s="399"/>
      <c r="X2" s="399"/>
      <c r="Y2" s="399"/>
      <c r="Z2" s="400"/>
      <c r="AA2" s="8"/>
      <c r="AC2" s="401">
        <f>1+O2</f>
        <v>3</v>
      </c>
      <c r="AD2" s="402"/>
      <c r="AE2" s="403" t="str">
        <f>MID("WNES",1+MOD(AC2,4),1)</f>
        <v>S</v>
      </c>
      <c r="AF2" s="404"/>
      <c r="AG2" s="398" t="str">
        <f>S2</f>
        <v>Батлер</v>
      </c>
      <c r="AH2" s="399"/>
      <c r="AI2" s="399"/>
      <c r="AJ2" s="399"/>
      <c r="AK2" s="399"/>
      <c r="AL2" s="399"/>
      <c r="AM2" s="399"/>
      <c r="AN2" s="400"/>
    </row>
    <row r="3" spans="1:40" ht="19.5" customHeight="1">
      <c r="A3" s="401"/>
      <c r="B3" s="402"/>
      <c r="C3" s="380" t="str">
        <f>MID(" EW  NS NoneBoth",1+4*INT(MOD(11*A2,16)/4),4)</f>
        <v>None</v>
      </c>
      <c r="D3" s="381"/>
      <c r="E3" s="405" t="s">
        <v>24</v>
      </c>
      <c r="F3" s="419"/>
      <c r="G3" s="419"/>
      <c r="H3" s="419"/>
      <c r="I3" s="237">
        <v>1</v>
      </c>
      <c r="J3" s="414" t="s">
        <v>25</v>
      </c>
      <c r="K3" s="415"/>
      <c r="L3" s="237" t="s">
        <v>19</v>
      </c>
      <c r="M3" s="8"/>
      <c r="O3" s="401"/>
      <c r="P3" s="402"/>
      <c r="Q3" s="380" t="str">
        <f>MID(" EW  NS NoneBoth",1+4*INT(MOD(11*O2,16)/4),4)</f>
        <v> NS </v>
      </c>
      <c r="R3" s="381"/>
      <c r="S3" s="405" t="s">
        <v>24</v>
      </c>
      <c r="T3" s="406"/>
      <c r="U3" s="406"/>
      <c r="V3" s="406"/>
      <c r="W3" s="36">
        <v>1</v>
      </c>
      <c r="X3" s="407" t="s">
        <v>25</v>
      </c>
      <c r="Y3" s="408"/>
      <c r="Z3" s="36" t="str">
        <f>L3</f>
        <v>A</v>
      </c>
      <c r="AA3" s="8"/>
      <c r="AC3" s="401"/>
      <c r="AD3" s="402"/>
      <c r="AE3" s="380" t="str">
        <f>MID(" EW  NS NoneBoth",1+4*INT(MOD(11*AC2,16)/4),4)</f>
        <v> EW </v>
      </c>
      <c r="AF3" s="381"/>
      <c r="AG3" s="405" t="s">
        <v>24</v>
      </c>
      <c r="AH3" s="406"/>
      <c r="AI3" s="406"/>
      <c r="AJ3" s="406"/>
      <c r="AK3" s="36">
        <v>1</v>
      </c>
      <c r="AL3" s="407" t="s">
        <v>25</v>
      </c>
      <c r="AM3" s="408"/>
      <c r="AN3" s="36" t="str">
        <f>L3</f>
        <v>A</v>
      </c>
    </row>
    <row r="4" spans="1:40" ht="19.5" customHeight="1">
      <c r="A4" s="405" t="s">
        <v>7</v>
      </c>
      <c r="B4" s="406"/>
      <c r="C4" s="412" t="s">
        <v>74</v>
      </c>
      <c r="D4" s="412"/>
      <c r="E4" s="413"/>
      <c r="F4" s="275" t="s">
        <v>8</v>
      </c>
      <c r="G4" s="277"/>
      <c r="H4" s="409" t="s">
        <v>59</v>
      </c>
      <c r="I4" s="410"/>
      <c r="J4" s="410"/>
      <c r="K4" s="411"/>
      <c r="L4" s="236" t="s">
        <v>8</v>
      </c>
      <c r="M4" s="8"/>
      <c r="O4" s="405" t="s">
        <v>7</v>
      </c>
      <c r="P4" s="406"/>
      <c r="Q4" s="412" t="s">
        <v>74</v>
      </c>
      <c r="R4" s="412"/>
      <c r="S4" s="413"/>
      <c r="T4" s="275" t="s">
        <v>8</v>
      </c>
      <c r="U4" s="277"/>
      <c r="V4" s="409" t="s">
        <v>59</v>
      </c>
      <c r="W4" s="410"/>
      <c r="X4" s="410"/>
      <c r="Y4" s="411"/>
      <c r="Z4" s="236" t="s">
        <v>8</v>
      </c>
      <c r="AA4" s="8"/>
      <c r="AC4" s="405" t="s">
        <v>7</v>
      </c>
      <c r="AD4" s="406"/>
      <c r="AE4" s="412" t="s">
        <v>74</v>
      </c>
      <c r="AF4" s="412"/>
      <c r="AG4" s="413"/>
      <c r="AH4" s="275" t="s">
        <v>8</v>
      </c>
      <c r="AI4" s="277"/>
      <c r="AJ4" s="409" t="s">
        <v>59</v>
      </c>
      <c r="AK4" s="410"/>
      <c r="AL4" s="410"/>
      <c r="AM4" s="411"/>
      <c r="AN4" s="236" t="s">
        <v>8</v>
      </c>
    </row>
    <row r="5" spans="1:40" ht="19.5" customHeight="1">
      <c r="A5" s="307" t="s">
        <v>26</v>
      </c>
      <c r="B5" s="307"/>
      <c r="C5" s="38" t="s">
        <v>9</v>
      </c>
      <c r="D5" s="38" t="s">
        <v>10</v>
      </c>
      <c r="E5" s="39" t="s">
        <v>27</v>
      </c>
      <c r="F5" s="397" t="s">
        <v>11</v>
      </c>
      <c r="G5" s="396"/>
      <c r="H5" s="395" t="s">
        <v>11</v>
      </c>
      <c r="I5" s="396"/>
      <c r="J5" s="397" t="s">
        <v>12</v>
      </c>
      <c r="K5" s="395"/>
      <c r="L5" s="38" t="s">
        <v>12</v>
      </c>
      <c r="M5" s="8"/>
      <c r="O5" s="307" t="s">
        <v>26</v>
      </c>
      <c r="P5" s="307"/>
      <c r="Q5" s="38" t="s">
        <v>9</v>
      </c>
      <c r="R5" s="38" t="s">
        <v>10</v>
      </c>
      <c r="S5" s="39" t="s">
        <v>27</v>
      </c>
      <c r="T5" s="397" t="s">
        <v>11</v>
      </c>
      <c r="U5" s="396"/>
      <c r="V5" s="395" t="s">
        <v>11</v>
      </c>
      <c r="W5" s="396"/>
      <c r="X5" s="397" t="s">
        <v>12</v>
      </c>
      <c r="Y5" s="395"/>
      <c r="Z5" s="38" t="s">
        <v>12</v>
      </c>
      <c r="AA5" s="8"/>
      <c r="AC5" s="307" t="s">
        <v>26</v>
      </c>
      <c r="AD5" s="307"/>
      <c r="AE5" s="38" t="s">
        <v>9</v>
      </c>
      <c r="AF5" s="38" t="s">
        <v>10</v>
      </c>
      <c r="AG5" s="39" t="s">
        <v>27</v>
      </c>
      <c r="AH5" s="397" t="s">
        <v>11</v>
      </c>
      <c r="AI5" s="396"/>
      <c r="AJ5" s="395" t="s">
        <v>11</v>
      </c>
      <c r="AK5" s="396"/>
      <c r="AL5" s="397" t="s">
        <v>12</v>
      </c>
      <c r="AM5" s="395"/>
      <c r="AN5" s="38" t="s">
        <v>12</v>
      </c>
    </row>
    <row r="6" spans="1:40" ht="15.75" customHeight="1">
      <c r="A6" s="394"/>
      <c r="B6" s="394"/>
      <c r="C6" s="40"/>
      <c r="D6" s="40"/>
      <c r="E6" s="40"/>
      <c r="F6" s="389"/>
      <c r="G6" s="390"/>
      <c r="H6" s="389"/>
      <c r="I6" s="390"/>
      <c r="J6" s="389"/>
      <c r="K6" s="390"/>
      <c r="L6" s="41"/>
      <c r="M6" s="8"/>
      <c r="O6" s="394"/>
      <c r="P6" s="394"/>
      <c r="Q6" s="40"/>
      <c r="R6" s="40"/>
      <c r="S6" s="40"/>
      <c r="T6" s="389"/>
      <c r="U6" s="390"/>
      <c r="V6" s="389"/>
      <c r="W6" s="390"/>
      <c r="X6" s="389"/>
      <c r="Y6" s="390"/>
      <c r="Z6" s="41"/>
      <c r="AA6" s="8"/>
      <c r="AC6" s="394"/>
      <c r="AD6" s="394"/>
      <c r="AE6" s="40"/>
      <c r="AF6" s="40"/>
      <c r="AG6" s="40"/>
      <c r="AH6" s="389"/>
      <c r="AI6" s="390"/>
      <c r="AJ6" s="389"/>
      <c r="AK6" s="390"/>
      <c r="AL6" s="389"/>
      <c r="AM6" s="390"/>
      <c r="AN6" s="41"/>
    </row>
    <row r="7" spans="1:40" ht="15.75" customHeight="1">
      <c r="A7" s="384"/>
      <c r="B7" s="384"/>
      <c r="C7" s="41"/>
      <c r="D7" s="41"/>
      <c r="E7" s="41"/>
      <c r="F7" s="389"/>
      <c r="G7" s="390"/>
      <c r="H7" s="389"/>
      <c r="I7" s="390"/>
      <c r="J7" s="389"/>
      <c r="K7" s="390"/>
      <c r="L7" s="41"/>
      <c r="M7" s="8"/>
      <c r="O7" s="384"/>
      <c r="P7" s="384"/>
      <c r="Q7" s="41"/>
      <c r="R7" s="41"/>
      <c r="S7" s="41"/>
      <c r="T7" s="389"/>
      <c r="U7" s="390"/>
      <c r="V7" s="389"/>
      <c r="W7" s="390"/>
      <c r="X7" s="389"/>
      <c r="Y7" s="390"/>
      <c r="Z7" s="41"/>
      <c r="AA7" s="8"/>
      <c r="AC7" s="384"/>
      <c r="AD7" s="384"/>
      <c r="AE7" s="41"/>
      <c r="AF7" s="41"/>
      <c r="AG7" s="41"/>
      <c r="AH7" s="389"/>
      <c r="AI7" s="390"/>
      <c r="AJ7" s="389"/>
      <c r="AK7" s="390"/>
      <c r="AL7" s="389"/>
      <c r="AM7" s="390"/>
      <c r="AN7" s="41"/>
    </row>
    <row r="8" spans="1:40" ht="15.75" customHeight="1">
      <c r="A8" s="384"/>
      <c r="B8" s="384"/>
      <c r="C8" s="41"/>
      <c r="D8" s="41"/>
      <c r="E8" s="41"/>
      <c r="F8" s="389"/>
      <c r="G8" s="390"/>
      <c r="H8" s="389"/>
      <c r="I8" s="390"/>
      <c r="J8" s="389"/>
      <c r="K8" s="390"/>
      <c r="L8" s="41"/>
      <c r="M8" s="8"/>
      <c r="O8" s="384"/>
      <c r="P8" s="384"/>
      <c r="Q8" s="41"/>
      <c r="R8" s="41"/>
      <c r="S8" s="41"/>
      <c r="T8" s="389"/>
      <c r="U8" s="390"/>
      <c r="V8" s="389"/>
      <c r="W8" s="390"/>
      <c r="X8" s="389"/>
      <c r="Y8" s="390"/>
      <c r="Z8" s="41"/>
      <c r="AA8" s="8"/>
      <c r="AC8" s="384"/>
      <c r="AD8" s="384"/>
      <c r="AE8" s="41"/>
      <c r="AF8" s="41"/>
      <c r="AG8" s="41"/>
      <c r="AH8" s="389"/>
      <c r="AI8" s="390"/>
      <c r="AJ8" s="389"/>
      <c r="AK8" s="390"/>
      <c r="AL8" s="389"/>
      <c r="AM8" s="390"/>
      <c r="AN8" s="41"/>
    </row>
    <row r="9" spans="1:40" ht="15.75" customHeight="1">
      <c r="A9" s="384"/>
      <c r="B9" s="384"/>
      <c r="C9" s="41"/>
      <c r="D9" s="41"/>
      <c r="E9" s="41"/>
      <c r="F9" s="389"/>
      <c r="G9" s="390"/>
      <c r="H9" s="389"/>
      <c r="I9" s="390"/>
      <c r="J9" s="389"/>
      <c r="K9" s="390"/>
      <c r="L9" s="41"/>
      <c r="M9" s="8"/>
      <c r="O9" s="384"/>
      <c r="P9" s="384"/>
      <c r="Q9" s="41"/>
      <c r="R9" s="41"/>
      <c r="S9" s="41"/>
      <c r="T9" s="389"/>
      <c r="U9" s="390"/>
      <c r="V9" s="389"/>
      <c r="W9" s="390"/>
      <c r="X9" s="389"/>
      <c r="Y9" s="390"/>
      <c r="Z9" s="41"/>
      <c r="AA9" s="8"/>
      <c r="AC9" s="384"/>
      <c r="AD9" s="384"/>
      <c r="AE9" s="41"/>
      <c r="AF9" s="41"/>
      <c r="AG9" s="41"/>
      <c r="AH9" s="389"/>
      <c r="AI9" s="390"/>
      <c r="AJ9" s="389"/>
      <c r="AK9" s="390"/>
      <c r="AL9" s="389"/>
      <c r="AM9" s="390"/>
      <c r="AN9" s="41"/>
    </row>
    <row r="10" spans="1:40" ht="15.75" customHeight="1">
      <c r="A10" s="384"/>
      <c r="B10" s="384"/>
      <c r="C10" s="41"/>
      <c r="D10" s="41"/>
      <c r="E10" s="41"/>
      <c r="F10" s="389"/>
      <c r="G10" s="390"/>
      <c r="H10" s="389"/>
      <c r="I10" s="390"/>
      <c r="J10" s="389"/>
      <c r="K10" s="390"/>
      <c r="L10" s="41"/>
      <c r="M10" s="8"/>
      <c r="O10" s="384"/>
      <c r="P10" s="384"/>
      <c r="Q10" s="41"/>
      <c r="R10" s="41"/>
      <c r="S10" s="41"/>
      <c r="T10" s="389"/>
      <c r="U10" s="390"/>
      <c r="V10" s="389"/>
      <c r="W10" s="390"/>
      <c r="X10" s="389"/>
      <c r="Y10" s="390"/>
      <c r="Z10" s="41"/>
      <c r="AA10" s="8"/>
      <c r="AC10" s="384"/>
      <c r="AD10" s="384"/>
      <c r="AE10" s="41"/>
      <c r="AF10" s="41"/>
      <c r="AG10" s="41"/>
      <c r="AH10" s="389"/>
      <c r="AI10" s="390"/>
      <c r="AJ10" s="389"/>
      <c r="AK10" s="390"/>
      <c r="AL10" s="389"/>
      <c r="AM10" s="390"/>
      <c r="AN10" s="41"/>
    </row>
    <row r="11" spans="1:40" ht="15.75" customHeight="1">
      <c r="A11" s="384"/>
      <c r="B11" s="384"/>
      <c r="C11" s="41"/>
      <c r="D11" s="41"/>
      <c r="E11" s="41"/>
      <c r="F11" s="389"/>
      <c r="G11" s="390"/>
      <c r="H11" s="389"/>
      <c r="I11" s="390"/>
      <c r="J11" s="389"/>
      <c r="K11" s="390"/>
      <c r="L11" s="41"/>
      <c r="M11" s="8"/>
      <c r="O11" s="384"/>
      <c r="P11" s="384"/>
      <c r="Q11" s="41"/>
      <c r="R11" s="41"/>
      <c r="S11" s="41"/>
      <c r="T11" s="389"/>
      <c r="U11" s="390"/>
      <c r="V11" s="389"/>
      <c r="W11" s="390"/>
      <c r="X11" s="389"/>
      <c r="Y11" s="390"/>
      <c r="Z11" s="41"/>
      <c r="AA11" s="8"/>
      <c r="AC11" s="384"/>
      <c r="AD11" s="384"/>
      <c r="AE11" s="41"/>
      <c r="AF11" s="41"/>
      <c r="AG11" s="41"/>
      <c r="AH11" s="389"/>
      <c r="AI11" s="390"/>
      <c r="AJ11" s="389"/>
      <c r="AK11" s="390"/>
      <c r="AL11" s="389"/>
      <c r="AM11" s="390"/>
      <c r="AN11" s="41"/>
    </row>
    <row r="12" spans="1:40" ht="15.75" customHeight="1">
      <c r="A12" s="384"/>
      <c r="B12" s="384"/>
      <c r="C12" s="41"/>
      <c r="D12" s="41"/>
      <c r="E12" s="41"/>
      <c r="F12" s="389"/>
      <c r="G12" s="390"/>
      <c r="H12" s="389"/>
      <c r="I12" s="390"/>
      <c r="J12" s="389"/>
      <c r="K12" s="390"/>
      <c r="L12" s="41"/>
      <c r="M12" s="8"/>
      <c r="O12" s="384"/>
      <c r="P12" s="384"/>
      <c r="Q12" s="41"/>
      <c r="R12" s="41"/>
      <c r="S12" s="41"/>
      <c r="T12" s="389"/>
      <c r="U12" s="390"/>
      <c r="V12" s="389"/>
      <c r="W12" s="390"/>
      <c r="X12" s="389"/>
      <c r="Y12" s="390"/>
      <c r="Z12" s="41"/>
      <c r="AA12" s="8"/>
      <c r="AC12" s="384"/>
      <c r="AD12" s="384"/>
      <c r="AE12" s="41"/>
      <c r="AF12" s="41"/>
      <c r="AG12" s="41"/>
      <c r="AH12" s="389"/>
      <c r="AI12" s="390"/>
      <c r="AJ12" s="389"/>
      <c r="AK12" s="390"/>
      <c r="AL12" s="389"/>
      <c r="AM12" s="390"/>
      <c r="AN12" s="41"/>
    </row>
    <row r="13" spans="1:40" ht="15.75" customHeight="1">
      <c r="A13" s="384"/>
      <c r="B13" s="384"/>
      <c r="C13" s="41"/>
      <c r="D13" s="41"/>
      <c r="E13" s="41"/>
      <c r="F13" s="389"/>
      <c r="G13" s="390"/>
      <c r="H13" s="389"/>
      <c r="I13" s="390"/>
      <c r="J13" s="389"/>
      <c r="K13" s="390"/>
      <c r="L13" s="41"/>
      <c r="M13" s="8"/>
      <c r="O13" s="384"/>
      <c r="P13" s="384"/>
      <c r="Q13" s="41"/>
      <c r="R13" s="41"/>
      <c r="S13" s="41"/>
      <c r="T13" s="389"/>
      <c r="U13" s="390"/>
      <c r="V13" s="389"/>
      <c r="W13" s="390"/>
      <c r="X13" s="389"/>
      <c r="Y13" s="390"/>
      <c r="Z13" s="41"/>
      <c r="AA13" s="8"/>
      <c r="AC13" s="384"/>
      <c r="AD13" s="384"/>
      <c r="AE13" s="41"/>
      <c r="AF13" s="41"/>
      <c r="AG13" s="41"/>
      <c r="AH13" s="389"/>
      <c r="AI13" s="390"/>
      <c r="AJ13" s="389"/>
      <c r="AK13" s="390"/>
      <c r="AL13" s="389"/>
      <c r="AM13" s="390"/>
      <c r="AN13" s="41"/>
    </row>
    <row r="14" spans="1:40" ht="15.75" customHeight="1">
      <c r="A14" s="391"/>
      <c r="B14" s="391"/>
      <c r="C14" s="42"/>
      <c r="D14" s="42"/>
      <c r="E14" s="42"/>
      <c r="F14" s="392"/>
      <c r="G14" s="393"/>
      <c r="H14" s="392"/>
      <c r="I14" s="393"/>
      <c r="J14" s="392"/>
      <c r="K14" s="393"/>
      <c r="L14" s="42"/>
      <c r="M14" s="8"/>
      <c r="O14" s="391"/>
      <c r="P14" s="391"/>
      <c r="Q14" s="42"/>
      <c r="R14" s="42"/>
      <c r="S14" s="42"/>
      <c r="T14" s="392"/>
      <c r="U14" s="393"/>
      <c r="V14" s="392"/>
      <c r="W14" s="393"/>
      <c r="X14" s="392"/>
      <c r="Y14" s="393"/>
      <c r="Z14" s="42"/>
      <c r="AA14" s="8"/>
      <c r="AC14" s="391"/>
      <c r="AD14" s="391"/>
      <c r="AE14" s="42"/>
      <c r="AF14" s="42"/>
      <c r="AG14" s="42"/>
      <c r="AH14" s="392"/>
      <c r="AI14" s="393"/>
      <c r="AJ14" s="392"/>
      <c r="AK14" s="393"/>
      <c r="AL14" s="392"/>
      <c r="AM14" s="393"/>
      <c r="AN14" s="42"/>
    </row>
    <row r="15" spans="1:40" ht="15.75" customHeight="1">
      <c r="A15" s="384"/>
      <c r="B15" s="384"/>
      <c r="C15" s="41"/>
      <c r="D15" s="41"/>
      <c r="E15" s="41"/>
      <c r="F15" s="389"/>
      <c r="G15" s="390"/>
      <c r="H15" s="389"/>
      <c r="I15" s="390"/>
      <c r="J15" s="389"/>
      <c r="K15" s="390"/>
      <c r="L15" s="41"/>
      <c r="M15" s="8"/>
      <c r="O15" s="384"/>
      <c r="P15" s="384"/>
      <c r="Q15" s="41"/>
      <c r="R15" s="41"/>
      <c r="S15" s="41"/>
      <c r="T15" s="389"/>
      <c r="U15" s="390"/>
      <c r="V15" s="389"/>
      <c r="W15" s="390"/>
      <c r="X15" s="389"/>
      <c r="Y15" s="390"/>
      <c r="Z15" s="41"/>
      <c r="AA15" s="8"/>
      <c r="AC15" s="384"/>
      <c r="AD15" s="384"/>
      <c r="AE15" s="41"/>
      <c r="AF15" s="41"/>
      <c r="AG15" s="41"/>
      <c r="AH15" s="389"/>
      <c r="AI15" s="390"/>
      <c r="AJ15" s="389"/>
      <c r="AK15" s="390"/>
      <c r="AL15" s="389"/>
      <c r="AM15" s="390"/>
      <c r="AN15" s="41"/>
    </row>
    <row r="16" spans="1:40" ht="15.75" customHeight="1">
      <c r="A16" s="384"/>
      <c r="B16" s="384"/>
      <c r="C16" s="41"/>
      <c r="D16" s="41"/>
      <c r="E16" s="41"/>
      <c r="F16" s="389"/>
      <c r="G16" s="390"/>
      <c r="H16" s="389"/>
      <c r="I16" s="390"/>
      <c r="J16" s="389"/>
      <c r="K16" s="390"/>
      <c r="L16" s="41"/>
      <c r="M16" s="8"/>
      <c r="O16" s="384"/>
      <c r="P16" s="384"/>
      <c r="Q16" s="41"/>
      <c r="R16" s="41"/>
      <c r="S16" s="41"/>
      <c r="T16" s="389"/>
      <c r="U16" s="390"/>
      <c r="V16" s="389"/>
      <c r="W16" s="390"/>
      <c r="X16" s="389"/>
      <c r="Y16" s="390"/>
      <c r="Z16" s="41"/>
      <c r="AA16" s="8"/>
      <c r="AC16" s="384"/>
      <c r="AD16" s="384"/>
      <c r="AE16" s="41"/>
      <c r="AF16" s="41"/>
      <c r="AG16" s="41"/>
      <c r="AH16" s="389"/>
      <c r="AI16" s="390"/>
      <c r="AJ16" s="389"/>
      <c r="AK16" s="390"/>
      <c r="AL16" s="389"/>
      <c r="AM16" s="390"/>
      <c r="AN16" s="41"/>
    </row>
    <row r="17" spans="1:40" ht="15.75" customHeight="1">
      <c r="A17" s="384"/>
      <c r="B17" s="384"/>
      <c r="C17" s="41"/>
      <c r="D17" s="41"/>
      <c r="E17" s="41"/>
      <c r="F17" s="389"/>
      <c r="G17" s="390"/>
      <c r="H17" s="389"/>
      <c r="I17" s="390"/>
      <c r="J17" s="389"/>
      <c r="K17" s="390"/>
      <c r="L17" s="41"/>
      <c r="M17" s="8"/>
      <c r="O17" s="384"/>
      <c r="P17" s="384"/>
      <c r="Q17" s="41"/>
      <c r="R17" s="41"/>
      <c r="S17" s="41"/>
      <c r="T17" s="389"/>
      <c r="U17" s="390"/>
      <c r="V17" s="389"/>
      <c r="W17" s="390"/>
      <c r="X17" s="389"/>
      <c r="Y17" s="390"/>
      <c r="Z17" s="41"/>
      <c r="AA17" s="8"/>
      <c r="AC17" s="384"/>
      <c r="AD17" s="384"/>
      <c r="AE17" s="41"/>
      <c r="AF17" s="41"/>
      <c r="AG17" s="41"/>
      <c r="AH17" s="389"/>
      <c r="AI17" s="390"/>
      <c r="AJ17" s="389"/>
      <c r="AK17" s="390"/>
      <c r="AL17" s="389"/>
      <c r="AM17" s="390"/>
      <c r="AN17" s="41"/>
    </row>
    <row r="18" spans="1:40" ht="15.75" customHeight="1">
      <c r="A18" s="384"/>
      <c r="B18" s="384"/>
      <c r="C18" s="41"/>
      <c r="D18" s="41"/>
      <c r="E18" s="41"/>
      <c r="F18" s="389"/>
      <c r="G18" s="390"/>
      <c r="H18" s="389"/>
      <c r="I18" s="390"/>
      <c r="J18" s="389"/>
      <c r="K18" s="390"/>
      <c r="L18" s="41"/>
      <c r="M18" s="8"/>
      <c r="O18" s="384"/>
      <c r="P18" s="384"/>
      <c r="Q18" s="41"/>
      <c r="R18" s="41"/>
      <c r="S18" s="41"/>
      <c r="T18" s="389"/>
      <c r="U18" s="390"/>
      <c r="V18" s="389"/>
      <c r="W18" s="390"/>
      <c r="X18" s="389"/>
      <c r="Y18" s="390"/>
      <c r="Z18" s="41"/>
      <c r="AA18" s="8"/>
      <c r="AC18" s="384"/>
      <c r="AD18" s="384"/>
      <c r="AE18" s="41"/>
      <c r="AF18" s="41"/>
      <c r="AG18" s="41"/>
      <c r="AH18" s="389"/>
      <c r="AI18" s="390"/>
      <c r="AJ18" s="389"/>
      <c r="AK18" s="390"/>
      <c r="AL18" s="389"/>
      <c r="AM18" s="390"/>
      <c r="AN18" s="41"/>
    </row>
    <row r="19" spans="1:40" ht="15.75" customHeight="1">
      <c r="A19" s="384"/>
      <c r="B19" s="384"/>
      <c r="C19" s="41"/>
      <c r="D19" s="41"/>
      <c r="E19" s="41"/>
      <c r="F19" s="389"/>
      <c r="G19" s="390"/>
      <c r="H19" s="389"/>
      <c r="I19" s="390"/>
      <c r="J19" s="389"/>
      <c r="K19" s="390"/>
      <c r="L19" s="41"/>
      <c r="M19" s="8"/>
      <c r="O19" s="384"/>
      <c r="P19" s="384"/>
      <c r="Q19" s="41"/>
      <c r="R19" s="41"/>
      <c r="S19" s="41"/>
      <c r="T19" s="389"/>
      <c r="U19" s="390"/>
      <c r="V19" s="389"/>
      <c r="W19" s="390"/>
      <c r="X19" s="389"/>
      <c r="Y19" s="390"/>
      <c r="Z19" s="41"/>
      <c r="AA19" s="8"/>
      <c r="AC19" s="384"/>
      <c r="AD19" s="384"/>
      <c r="AE19" s="41"/>
      <c r="AF19" s="41"/>
      <c r="AG19" s="41"/>
      <c r="AH19" s="389"/>
      <c r="AI19" s="390"/>
      <c r="AJ19" s="389"/>
      <c r="AK19" s="390"/>
      <c r="AL19" s="389"/>
      <c r="AM19" s="390"/>
      <c r="AN19" s="41"/>
    </row>
    <row r="20" spans="1:40" ht="15.75" customHeight="1">
      <c r="A20" s="384"/>
      <c r="B20" s="384"/>
      <c r="C20" s="41"/>
      <c r="D20" s="41"/>
      <c r="E20" s="41"/>
      <c r="F20" s="389"/>
      <c r="G20" s="390"/>
      <c r="H20" s="389"/>
      <c r="I20" s="390"/>
      <c r="J20" s="389"/>
      <c r="K20" s="390"/>
      <c r="L20" s="41"/>
      <c r="M20" s="8"/>
      <c r="O20" s="384"/>
      <c r="P20" s="384"/>
      <c r="Q20" s="41"/>
      <c r="R20" s="41"/>
      <c r="S20" s="41"/>
      <c r="T20" s="389"/>
      <c r="U20" s="390"/>
      <c r="V20" s="389"/>
      <c r="W20" s="390"/>
      <c r="X20" s="389"/>
      <c r="Y20" s="390"/>
      <c r="Z20" s="41"/>
      <c r="AA20" s="8"/>
      <c r="AC20" s="384"/>
      <c r="AD20" s="384"/>
      <c r="AE20" s="41"/>
      <c r="AF20" s="41"/>
      <c r="AG20" s="41"/>
      <c r="AH20" s="389"/>
      <c r="AI20" s="390"/>
      <c r="AJ20" s="389"/>
      <c r="AK20" s="390"/>
      <c r="AL20" s="389"/>
      <c r="AM20" s="390"/>
      <c r="AN20" s="41"/>
    </row>
    <row r="21" spans="1:40" ht="15.75" customHeight="1">
      <c r="A21" s="384"/>
      <c r="B21" s="384"/>
      <c r="C21" s="41"/>
      <c r="D21" s="41"/>
      <c r="E21" s="41"/>
      <c r="F21" s="389"/>
      <c r="G21" s="390"/>
      <c r="H21" s="389"/>
      <c r="I21" s="390"/>
      <c r="J21" s="389"/>
      <c r="K21" s="390"/>
      <c r="L21" s="41"/>
      <c r="M21" s="8"/>
      <c r="O21" s="384"/>
      <c r="P21" s="384"/>
      <c r="Q21" s="41"/>
      <c r="R21" s="41"/>
      <c r="S21" s="41"/>
      <c r="T21" s="389"/>
      <c r="U21" s="390"/>
      <c r="V21" s="389"/>
      <c r="W21" s="390"/>
      <c r="X21" s="389"/>
      <c r="Y21" s="390"/>
      <c r="Z21" s="41"/>
      <c r="AA21" s="8"/>
      <c r="AC21" s="384"/>
      <c r="AD21" s="384"/>
      <c r="AE21" s="41"/>
      <c r="AF21" s="41"/>
      <c r="AG21" s="41"/>
      <c r="AH21" s="389"/>
      <c r="AI21" s="390"/>
      <c r="AJ21" s="389"/>
      <c r="AK21" s="390"/>
      <c r="AL21" s="389"/>
      <c r="AM21" s="390"/>
      <c r="AN21" s="41"/>
    </row>
    <row r="22" spans="1:40" ht="15.75" customHeight="1">
      <c r="A22" s="374"/>
      <c r="B22" s="374"/>
      <c r="C22" s="374"/>
      <c r="D22" s="374"/>
      <c r="E22" s="374"/>
      <c r="F22" s="374"/>
      <c r="G22" s="374"/>
      <c r="H22" s="374"/>
      <c r="I22" s="374"/>
      <c r="J22" s="374"/>
      <c r="K22" s="374"/>
      <c r="L22" s="374"/>
      <c r="M22" s="8"/>
      <c r="O22" s="374"/>
      <c r="P22" s="374"/>
      <c r="Q22" s="374"/>
      <c r="R22" s="374"/>
      <c r="S22" s="374"/>
      <c r="T22" s="374"/>
      <c r="U22" s="374"/>
      <c r="V22" s="374"/>
      <c r="W22" s="374"/>
      <c r="X22" s="374"/>
      <c r="Y22" s="374"/>
      <c r="Z22" s="374"/>
      <c r="AA22" s="8"/>
      <c r="AC22" s="374"/>
      <c r="AD22" s="374"/>
      <c r="AE22" s="374"/>
      <c r="AF22" s="374"/>
      <c r="AG22" s="374"/>
      <c r="AH22" s="374"/>
      <c r="AI22" s="374"/>
      <c r="AJ22" s="374"/>
      <c r="AK22" s="374"/>
      <c r="AL22" s="374"/>
      <c r="AM22" s="374"/>
      <c r="AN22" s="374"/>
    </row>
    <row r="23" spans="1:40" ht="15.75" customHeight="1">
      <c r="A23" s="385">
        <f>A2</f>
        <v>1</v>
      </c>
      <c r="B23" s="386"/>
      <c r="C23" s="44"/>
      <c r="D23" s="45"/>
      <c r="E23" s="46" t="s">
        <v>14</v>
      </c>
      <c r="F23" s="47" t="e">
        <f ca="1">" "&amp;VLOOKUP(1+10*A23,INDIRECT(A34),2,0)</f>
        <v>#REF!</v>
      </c>
      <c r="G23" s="47"/>
      <c r="H23" s="47"/>
      <c r="I23" s="47"/>
      <c r="J23" s="48"/>
      <c r="K23" s="382" t="str">
        <f>C2</f>
        <v>N</v>
      </c>
      <c r="L23" s="383"/>
      <c r="M23" s="8"/>
      <c r="O23" s="385">
        <f>O2</f>
        <v>2</v>
      </c>
      <c r="P23" s="386"/>
      <c r="Q23" s="44"/>
      <c r="R23" s="45"/>
      <c r="S23" s="46" t="s">
        <v>14</v>
      </c>
      <c r="T23" s="47" t="e">
        <f ca="1">" "&amp;VLOOKUP(1+10*O23,INDIRECT(O34),2,0)</f>
        <v>#REF!</v>
      </c>
      <c r="U23" s="47"/>
      <c r="V23" s="47"/>
      <c r="W23" s="47"/>
      <c r="X23" s="48"/>
      <c r="Y23" s="382" t="str">
        <f>Q2</f>
        <v>E</v>
      </c>
      <c r="Z23" s="383"/>
      <c r="AA23" s="8"/>
      <c r="AC23" s="385">
        <f>AC2</f>
        <v>3</v>
      </c>
      <c r="AD23" s="386"/>
      <c r="AE23" s="44"/>
      <c r="AF23" s="45"/>
      <c r="AG23" s="46" t="s">
        <v>14</v>
      </c>
      <c r="AH23" s="47" t="e">
        <f ca="1">" "&amp;VLOOKUP(1+10*AC23,INDIRECT(AC34),2,0)</f>
        <v>#REF!</v>
      </c>
      <c r="AI23" s="47"/>
      <c r="AJ23" s="47"/>
      <c r="AK23" s="47"/>
      <c r="AL23" s="48"/>
      <c r="AM23" s="382" t="str">
        <f>AE2</f>
        <v>S</v>
      </c>
      <c r="AN23" s="383"/>
    </row>
    <row r="24" spans="1:40" ht="15.75" customHeight="1">
      <c r="A24" s="387"/>
      <c r="B24" s="388"/>
      <c r="C24" s="49"/>
      <c r="D24" s="50"/>
      <c r="E24" s="11" t="s">
        <v>15</v>
      </c>
      <c r="F24" s="12" t="e">
        <f ca="1">" "&amp;VLOOKUP(2+10*A23,INDIRECT(A34),2,0)</f>
        <v>#REF!</v>
      </c>
      <c r="G24" s="12"/>
      <c r="H24" s="12"/>
      <c r="I24" s="12"/>
      <c r="J24" s="51"/>
      <c r="K24" s="380" t="str">
        <f>C3</f>
        <v>None</v>
      </c>
      <c r="L24" s="381"/>
      <c r="M24" s="8"/>
      <c r="O24" s="387"/>
      <c r="P24" s="388"/>
      <c r="Q24" s="49"/>
      <c r="R24" s="50"/>
      <c r="S24" s="11" t="s">
        <v>15</v>
      </c>
      <c r="T24" s="12" t="e">
        <f ca="1">" "&amp;VLOOKUP(2+10*O23,INDIRECT(O34),2,0)</f>
        <v>#REF!</v>
      </c>
      <c r="U24" s="12"/>
      <c r="V24" s="12"/>
      <c r="W24" s="12"/>
      <c r="X24" s="51"/>
      <c r="Y24" s="380" t="str">
        <f>Q3</f>
        <v> NS </v>
      </c>
      <c r="Z24" s="381"/>
      <c r="AA24" s="8"/>
      <c r="AC24" s="387"/>
      <c r="AD24" s="388"/>
      <c r="AE24" s="49"/>
      <c r="AF24" s="50"/>
      <c r="AG24" s="11" t="s">
        <v>15</v>
      </c>
      <c r="AH24" s="12" t="e">
        <f ca="1">" "&amp;VLOOKUP(2+10*AC23,INDIRECT(AC34),2,0)</f>
        <v>#REF!</v>
      </c>
      <c r="AI24" s="12"/>
      <c r="AJ24" s="12"/>
      <c r="AK24" s="12"/>
      <c r="AL24" s="51"/>
      <c r="AM24" s="380" t="str">
        <f>AE3</f>
        <v> EW </v>
      </c>
      <c r="AN24" s="381"/>
    </row>
    <row r="25" spans="1:40" ht="15.75" customHeight="1">
      <c r="A25" s="49"/>
      <c r="B25" s="50"/>
      <c r="C25" s="50"/>
      <c r="D25" s="50"/>
      <c r="E25" s="11" t="s">
        <v>16</v>
      </c>
      <c r="F25" s="12" t="e">
        <f ca="1">" "&amp;VLOOKUP(3+10*A23,INDIRECT(A34),2,0)</f>
        <v>#REF!</v>
      </c>
      <c r="G25" s="12"/>
      <c r="H25" s="12"/>
      <c r="I25" s="12"/>
      <c r="J25" s="12"/>
      <c r="K25" s="12"/>
      <c r="L25" s="51"/>
      <c r="M25" s="8"/>
      <c r="O25" s="49"/>
      <c r="P25" s="50"/>
      <c r="Q25" s="50"/>
      <c r="R25" s="50"/>
      <c r="S25" s="11" t="s">
        <v>16</v>
      </c>
      <c r="T25" s="12" t="e">
        <f ca="1">" "&amp;VLOOKUP(3+10*O23,INDIRECT(O34),2,0)</f>
        <v>#REF!</v>
      </c>
      <c r="U25" s="12"/>
      <c r="V25" s="12"/>
      <c r="W25" s="12"/>
      <c r="X25" s="12"/>
      <c r="Y25" s="12"/>
      <c r="Z25" s="51"/>
      <c r="AA25" s="8"/>
      <c r="AC25" s="49"/>
      <c r="AD25" s="50"/>
      <c r="AE25" s="50"/>
      <c r="AF25" s="50"/>
      <c r="AG25" s="11" t="s">
        <v>16</v>
      </c>
      <c r="AH25" s="12" t="e">
        <f ca="1">" "&amp;VLOOKUP(3+10*AC23,INDIRECT(AC34),2,0)</f>
        <v>#REF!</v>
      </c>
      <c r="AI25" s="12"/>
      <c r="AJ25" s="12"/>
      <c r="AK25" s="12"/>
      <c r="AL25" s="12"/>
      <c r="AM25" s="12"/>
      <c r="AN25" s="51"/>
    </row>
    <row r="26" spans="1:40" ht="15.75" customHeight="1">
      <c r="A26" s="49"/>
      <c r="B26" s="50"/>
      <c r="C26" s="50"/>
      <c r="D26" s="50"/>
      <c r="E26" s="11" t="s">
        <v>17</v>
      </c>
      <c r="F26" s="12" t="e">
        <f ca="1">" "&amp;VLOOKUP(4+10*A23,INDIRECT(A34),2,0)</f>
        <v>#REF!</v>
      </c>
      <c r="G26" s="12"/>
      <c r="H26" s="12"/>
      <c r="I26" s="12"/>
      <c r="J26" s="12"/>
      <c r="K26" s="12"/>
      <c r="L26" s="51"/>
      <c r="M26" s="8"/>
      <c r="O26" s="49"/>
      <c r="P26" s="50"/>
      <c r="Q26" s="50"/>
      <c r="R26" s="50"/>
      <c r="S26" s="11" t="s">
        <v>17</v>
      </c>
      <c r="T26" s="12" t="e">
        <f ca="1">" "&amp;VLOOKUP(4+10*O23,INDIRECT(O34),2,0)</f>
        <v>#REF!</v>
      </c>
      <c r="U26" s="12"/>
      <c r="V26" s="12"/>
      <c r="W26" s="12"/>
      <c r="X26" s="12"/>
      <c r="Y26" s="12"/>
      <c r="Z26" s="51"/>
      <c r="AA26" s="8"/>
      <c r="AC26" s="49"/>
      <c r="AD26" s="50"/>
      <c r="AE26" s="50"/>
      <c r="AF26" s="50"/>
      <c r="AG26" s="11" t="s">
        <v>17</v>
      </c>
      <c r="AH26" s="12" t="e">
        <f ca="1">" "&amp;VLOOKUP(4+10*AC23,INDIRECT(AC34),2,0)</f>
        <v>#REF!</v>
      </c>
      <c r="AI26" s="12"/>
      <c r="AJ26" s="12"/>
      <c r="AK26" s="12"/>
      <c r="AL26" s="12"/>
      <c r="AM26" s="12"/>
      <c r="AN26" s="51"/>
    </row>
    <row r="27" spans="1:40" ht="15.75" customHeight="1">
      <c r="A27" s="52"/>
      <c r="B27" s="13" t="s">
        <v>14</v>
      </c>
      <c r="C27" s="12" t="e">
        <f ca="1">" "&amp;VLOOKUP(1+10*A23,INDIRECT(A34),5,0)</f>
        <v>#REF!</v>
      </c>
      <c r="D27" s="12"/>
      <c r="E27" s="12"/>
      <c r="F27" s="12"/>
      <c r="G27" s="13" t="s">
        <v>14</v>
      </c>
      <c r="H27" s="12" t="e">
        <f ca="1">" "&amp;VLOOKUP(1+10*A23,INDIRECT(A34),3,0)</f>
        <v>#REF!</v>
      </c>
      <c r="I27" s="12"/>
      <c r="J27" s="12"/>
      <c r="K27" s="12"/>
      <c r="L27" s="51"/>
      <c r="M27" s="8"/>
      <c r="O27" s="52"/>
      <c r="P27" s="13" t="s">
        <v>14</v>
      </c>
      <c r="Q27" s="12" t="e">
        <f ca="1">" "&amp;VLOOKUP(1+10*O23,INDIRECT(O34),5,0)</f>
        <v>#REF!</v>
      </c>
      <c r="R27" s="12"/>
      <c r="S27" s="12"/>
      <c r="T27" s="12"/>
      <c r="U27" s="13" t="s">
        <v>14</v>
      </c>
      <c r="V27" s="12" t="e">
        <f ca="1">" "&amp;VLOOKUP(1+10*O23,INDIRECT(O34),3,0)</f>
        <v>#REF!</v>
      </c>
      <c r="W27" s="12"/>
      <c r="X27" s="12"/>
      <c r="Y27" s="12"/>
      <c r="Z27" s="51"/>
      <c r="AA27" s="8"/>
      <c r="AC27" s="52"/>
      <c r="AD27" s="13" t="s">
        <v>14</v>
      </c>
      <c r="AE27" s="12" t="e">
        <f ca="1">" "&amp;VLOOKUP(1+10*AC23,INDIRECT(AC34),5,0)</f>
        <v>#REF!</v>
      </c>
      <c r="AF27" s="12"/>
      <c r="AG27" s="12"/>
      <c r="AH27" s="12"/>
      <c r="AI27" s="13" t="s">
        <v>14</v>
      </c>
      <c r="AJ27" s="12" t="e">
        <f ca="1">" "&amp;VLOOKUP(1+10*AC23,INDIRECT(AC34),3,0)</f>
        <v>#REF!</v>
      </c>
      <c r="AK27" s="12"/>
      <c r="AL27" s="12"/>
      <c r="AM27" s="12"/>
      <c r="AN27" s="51"/>
    </row>
    <row r="28" spans="1:40" ht="15.75" customHeight="1">
      <c r="A28" s="52"/>
      <c r="B28" s="13" t="s">
        <v>15</v>
      </c>
      <c r="C28" s="12" t="e">
        <f ca="1">" "&amp;VLOOKUP(2+10*A23,INDIRECT(A34),5,0)</f>
        <v>#REF!</v>
      </c>
      <c r="D28" s="12"/>
      <c r="E28" s="12"/>
      <c r="F28" s="12"/>
      <c r="G28" s="13" t="s">
        <v>15</v>
      </c>
      <c r="H28" s="12" t="e">
        <f ca="1">" "&amp;VLOOKUP(2+10*A23,INDIRECT(A34),3,0)</f>
        <v>#REF!</v>
      </c>
      <c r="I28" s="12"/>
      <c r="J28" s="12"/>
      <c r="K28" s="12"/>
      <c r="L28" s="51"/>
      <c r="M28" s="8"/>
      <c r="O28" s="52"/>
      <c r="P28" s="13" t="s">
        <v>15</v>
      </c>
      <c r="Q28" s="12" t="e">
        <f ca="1">" "&amp;VLOOKUP(2+10*O23,INDIRECT(O34),5,0)</f>
        <v>#REF!</v>
      </c>
      <c r="R28" s="12"/>
      <c r="S28" s="12"/>
      <c r="T28" s="12"/>
      <c r="U28" s="13" t="s">
        <v>15</v>
      </c>
      <c r="V28" s="12" t="e">
        <f ca="1">" "&amp;VLOOKUP(2+10*O23,INDIRECT(O34),3,0)</f>
        <v>#REF!</v>
      </c>
      <c r="W28" s="12"/>
      <c r="X28" s="12"/>
      <c r="Y28" s="12"/>
      <c r="Z28" s="51"/>
      <c r="AA28" s="8"/>
      <c r="AC28" s="52"/>
      <c r="AD28" s="13" t="s">
        <v>15</v>
      </c>
      <c r="AE28" s="12" t="e">
        <f ca="1">" "&amp;VLOOKUP(2+10*AC23,INDIRECT(AC34),5,0)</f>
        <v>#REF!</v>
      </c>
      <c r="AF28" s="12"/>
      <c r="AG28" s="12"/>
      <c r="AH28" s="12"/>
      <c r="AI28" s="13" t="s">
        <v>15</v>
      </c>
      <c r="AJ28" s="12" t="e">
        <f ca="1">" "&amp;VLOOKUP(2+10*AC23,INDIRECT(AC34),3,0)</f>
        <v>#REF!</v>
      </c>
      <c r="AK28" s="12"/>
      <c r="AL28" s="12"/>
      <c r="AM28" s="12"/>
      <c r="AN28" s="51"/>
    </row>
    <row r="29" spans="1:40" ht="15.75" customHeight="1">
      <c r="A29" s="52"/>
      <c r="B29" s="13" t="s">
        <v>16</v>
      </c>
      <c r="C29" s="12" t="e">
        <f ca="1">" "&amp;VLOOKUP(3+10*A23,INDIRECT(A34),5,0)</f>
        <v>#REF!</v>
      </c>
      <c r="D29" s="12"/>
      <c r="E29" s="12"/>
      <c r="F29" s="12"/>
      <c r="G29" s="13" t="s">
        <v>16</v>
      </c>
      <c r="H29" s="12" t="e">
        <f ca="1">" "&amp;VLOOKUP(3+10*A23,INDIRECT(A34),3,0)</f>
        <v>#REF!</v>
      </c>
      <c r="I29" s="12"/>
      <c r="J29" s="12"/>
      <c r="K29" s="12"/>
      <c r="L29" s="51"/>
      <c r="M29" s="8"/>
      <c r="O29" s="52"/>
      <c r="P29" s="13" t="s">
        <v>16</v>
      </c>
      <c r="Q29" s="12" t="e">
        <f ca="1">" "&amp;VLOOKUP(3+10*O23,INDIRECT(O34),5,0)</f>
        <v>#REF!</v>
      </c>
      <c r="R29" s="12"/>
      <c r="S29" s="12"/>
      <c r="T29" s="12"/>
      <c r="U29" s="13" t="s">
        <v>16</v>
      </c>
      <c r="V29" s="12" t="e">
        <f ca="1">" "&amp;VLOOKUP(3+10*O23,INDIRECT(O34),3,0)</f>
        <v>#REF!</v>
      </c>
      <c r="W29" s="12"/>
      <c r="X29" s="12"/>
      <c r="Y29" s="12"/>
      <c r="Z29" s="51"/>
      <c r="AA29" s="8"/>
      <c r="AC29" s="52"/>
      <c r="AD29" s="13" t="s">
        <v>16</v>
      </c>
      <c r="AE29" s="12" t="e">
        <f ca="1">" "&amp;VLOOKUP(3+10*AC23,INDIRECT(AC34),5,0)</f>
        <v>#REF!</v>
      </c>
      <c r="AF29" s="12"/>
      <c r="AG29" s="12"/>
      <c r="AH29" s="12"/>
      <c r="AI29" s="13" t="s">
        <v>16</v>
      </c>
      <c r="AJ29" s="12" t="e">
        <f ca="1">" "&amp;VLOOKUP(3+10*AC23,INDIRECT(AC34),3,0)</f>
        <v>#REF!</v>
      </c>
      <c r="AK29" s="12"/>
      <c r="AL29" s="12"/>
      <c r="AM29" s="12"/>
      <c r="AN29" s="51"/>
    </row>
    <row r="30" spans="1:40" ht="15.75" customHeight="1">
      <c r="A30" s="52"/>
      <c r="B30" s="13" t="s">
        <v>17</v>
      </c>
      <c r="C30" s="12" t="e">
        <f ca="1">" "&amp;VLOOKUP(4+10*A23,INDIRECT(A34),5,0)</f>
        <v>#REF!</v>
      </c>
      <c r="D30" s="12"/>
      <c r="E30" s="12"/>
      <c r="F30" s="12"/>
      <c r="G30" s="13" t="s">
        <v>17</v>
      </c>
      <c r="H30" s="12" t="e">
        <f ca="1">" "&amp;VLOOKUP(4+10*A23,INDIRECT(A34),3,0)</f>
        <v>#REF!</v>
      </c>
      <c r="I30" s="12"/>
      <c r="J30" s="12"/>
      <c r="K30" s="12"/>
      <c r="L30" s="51"/>
      <c r="M30" s="8"/>
      <c r="O30" s="52"/>
      <c r="P30" s="13" t="s">
        <v>17</v>
      </c>
      <c r="Q30" s="12" t="e">
        <f ca="1">" "&amp;VLOOKUP(4+10*O23,INDIRECT(O34),5,0)</f>
        <v>#REF!</v>
      </c>
      <c r="R30" s="12"/>
      <c r="S30" s="12"/>
      <c r="T30" s="12"/>
      <c r="U30" s="13" t="s">
        <v>17</v>
      </c>
      <c r="V30" s="12" t="e">
        <f ca="1">" "&amp;VLOOKUP(4+10*O23,INDIRECT(O34),3,0)</f>
        <v>#REF!</v>
      </c>
      <c r="W30" s="12"/>
      <c r="X30" s="12"/>
      <c r="Y30" s="12"/>
      <c r="Z30" s="51"/>
      <c r="AA30" s="8"/>
      <c r="AC30" s="52"/>
      <c r="AD30" s="13" t="s">
        <v>17</v>
      </c>
      <c r="AE30" s="12" t="e">
        <f ca="1">" "&amp;VLOOKUP(4+10*AC23,INDIRECT(AC34),5,0)</f>
        <v>#REF!</v>
      </c>
      <c r="AF30" s="12"/>
      <c r="AG30" s="12"/>
      <c r="AH30" s="12"/>
      <c r="AI30" s="13" t="s">
        <v>17</v>
      </c>
      <c r="AJ30" s="12" t="e">
        <f ca="1">" "&amp;VLOOKUP(4+10*AC23,INDIRECT(AC34),3,0)</f>
        <v>#REF!</v>
      </c>
      <c r="AK30" s="12"/>
      <c r="AL30" s="12"/>
      <c r="AM30" s="12"/>
      <c r="AN30" s="51"/>
    </row>
    <row r="31" spans="1:40" ht="15.75" customHeight="1">
      <c r="A31" s="49"/>
      <c r="B31" s="50"/>
      <c r="C31" s="50"/>
      <c r="D31" s="50"/>
      <c r="E31" s="11" t="s">
        <v>14</v>
      </c>
      <c r="F31" s="12" t="e">
        <f ca="1">" "&amp;VLOOKUP(1+10*A23,INDIRECT(A34),4,0)</f>
        <v>#REF!</v>
      </c>
      <c r="G31" s="12"/>
      <c r="H31" s="12"/>
      <c r="I31" s="12"/>
      <c r="J31" s="12"/>
      <c r="K31" s="12"/>
      <c r="L31" s="51"/>
      <c r="M31" s="8"/>
      <c r="O31" s="49"/>
      <c r="P31" s="50"/>
      <c r="Q31" s="50"/>
      <c r="R31" s="50"/>
      <c r="S31" s="11" t="s">
        <v>14</v>
      </c>
      <c r="T31" s="12" t="e">
        <f ca="1">" "&amp;VLOOKUP(1+10*O23,INDIRECT(O34),4,0)</f>
        <v>#REF!</v>
      </c>
      <c r="U31" s="12"/>
      <c r="V31" s="12"/>
      <c r="W31" s="12"/>
      <c r="X31" s="12"/>
      <c r="Y31" s="12"/>
      <c r="Z31" s="51"/>
      <c r="AA31" s="8"/>
      <c r="AC31" s="49"/>
      <c r="AD31" s="50"/>
      <c r="AE31" s="50"/>
      <c r="AF31" s="50"/>
      <c r="AG31" s="11" t="s">
        <v>14</v>
      </c>
      <c r="AH31" s="12" t="e">
        <f ca="1">" "&amp;VLOOKUP(1+10*AC23,INDIRECT(AC34),4,0)</f>
        <v>#REF!</v>
      </c>
      <c r="AI31" s="12"/>
      <c r="AJ31" s="12"/>
      <c r="AK31" s="12"/>
      <c r="AL31" s="12"/>
      <c r="AM31" s="12"/>
      <c r="AN31" s="51"/>
    </row>
    <row r="32" spans="1:40" ht="15.75" customHeight="1">
      <c r="A32" s="49"/>
      <c r="B32" s="50"/>
      <c r="C32" s="50"/>
      <c r="D32" s="50"/>
      <c r="E32" s="11" t="s">
        <v>15</v>
      </c>
      <c r="F32" s="12" t="e">
        <f ca="1">" "&amp;VLOOKUP(2+10*A23,INDIRECT(A34),4,0)</f>
        <v>#REF!</v>
      </c>
      <c r="G32" s="12"/>
      <c r="H32" s="12"/>
      <c r="I32" s="12"/>
      <c r="J32" s="12"/>
      <c r="K32" s="12"/>
      <c r="L32" s="51"/>
      <c r="M32" s="8"/>
      <c r="O32" s="49"/>
      <c r="P32" s="50"/>
      <c r="Q32" s="50"/>
      <c r="R32" s="50"/>
      <c r="S32" s="11" t="s">
        <v>15</v>
      </c>
      <c r="T32" s="12" t="e">
        <f ca="1">" "&amp;VLOOKUP(2+10*O23,INDIRECT(O34),4,0)</f>
        <v>#REF!</v>
      </c>
      <c r="U32" s="12"/>
      <c r="V32" s="12"/>
      <c r="W32" s="12"/>
      <c r="X32" s="12"/>
      <c r="Y32" s="12"/>
      <c r="Z32" s="51"/>
      <c r="AA32" s="8"/>
      <c r="AC32" s="49"/>
      <c r="AD32" s="50"/>
      <c r="AE32" s="50"/>
      <c r="AF32" s="50"/>
      <c r="AG32" s="11" t="s">
        <v>15</v>
      </c>
      <c r="AH32" s="12" t="e">
        <f ca="1">" "&amp;VLOOKUP(2+10*AC23,INDIRECT(AC34),4,0)</f>
        <v>#REF!</v>
      </c>
      <c r="AI32" s="12"/>
      <c r="AJ32" s="12"/>
      <c r="AK32" s="12"/>
      <c r="AL32" s="12"/>
      <c r="AM32" s="12"/>
      <c r="AN32" s="51"/>
    </row>
    <row r="33" spans="1:40" ht="15.75" customHeight="1">
      <c r="A33" s="6"/>
      <c r="E33" s="11" t="s">
        <v>16</v>
      </c>
      <c r="F33" s="12" t="e">
        <f ca="1">" "&amp;VLOOKUP(3+10*A23,INDIRECT(A34),4,0)</f>
        <v>#REF!</v>
      </c>
      <c r="G33" s="12"/>
      <c r="H33" s="12"/>
      <c r="I33" s="12"/>
      <c r="J33" s="12"/>
      <c r="K33" s="12"/>
      <c r="L33" s="51"/>
      <c r="M33" s="8"/>
      <c r="O33" s="6"/>
      <c r="S33" s="11" t="s">
        <v>16</v>
      </c>
      <c r="T33" s="12" t="e">
        <f ca="1">" "&amp;VLOOKUP(3+10*O23,INDIRECT(O34),4,0)</f>
        <v>#REF!</v>
      </c>
      <c r="U33" s="12"/>
      <c r="V33" s="12"/>
      <c r="W33" s="12"/>
      <c r="X33" s="12"/>
      <c r="Y33" s="12"/>
      <c r="Z33" s="51"/>
      <c r="AA33" s="8"/>
      <c r="AC33" s="6"/>
      <c r="AG33" s="11" t="s">
        <v>16</v>
      </c>
      <c r="AH33" s="12" t="e">
        <f ca="1">" "&amp;VLOOKUP(3+10*AC23,INDIRECT(AC34),4,0)</f>
        <v>#REF!</v>
      </c>
      <c r="AI33" s="12"/>
      <c r="AJ33" s="12"/>
      <c r="AK33" s="12"/>
      <c r="AL33" s="12"/>
      <c r="AM33" s="12"/>
      <c r="AN33" s="51"/>
    </row>
    <row r="34" spans="1:40" ht="15.75" customHeight="1">
      <c r="A34" s="375" t="s">
        <v>77</v>
      </c>
      <c r="B34" s="376"/>
      <c r="C34" s="377"/>
      <c r="D34" s="53"/>
      <c r="E34" s="54" t="s">
        <v>17</v>
      </c>
      <c r="F34" s="55" t="e">
        <f ca="1">" "&amp;VLOOKUP(4+10*A23,INDIRECT(A34),4,0)</f>
        <v>#REF!</v>
      </c>
      <c r="G34" s="55"/>
      <c r="H34" s="55"/>
      <c r="I34" s="55"/>
      <c r="J34" s="55"/>
      <c r="K34" s="378" t="e">
        <f ca="1">INDEX(INDIRECT(A34),1,1)</f>
        <v>#REF!</v>
      </c>
      <c r="L34" s="379"/>
      <c r="M34" s="8"/>
      <c r="O34" s="375" t="str">
        <f>A34</f>
        <v>ses1</v>
      </c>
      <c r="P34" s="376"/>
      <c r="Q34" s="377"/>
      <c r="R34" s="53"/>
      <c r="S34" s="54" t="s">
        <v>17</v>
      </c>
      <c r="T34" s="55" t="e">
        <f ca="1">" "&amp;VLOOKUP(4+10*O23,INDIRECT(O34),4,0)</f>
        <v>#REF!</v>
      </c>
      <c r="U34" s="55"/>
      <c r="V34" s="55"/>
      <c r="W34" s="55"/>
      <c r="X34" s="55"/>
      <c r="Y34" s="378" t="e">
        <f ca="1">INDEX(INDIRECT(O34),1,1)</f>
        <v>#REF!</v>
      </c>
      <c r="Z34" s="379"/>
      <c r="AA34" s="8"/>
      <c r="AC34" s="375" t="str">
        <f>O34</f>
        <v>ses1</v>
      </c>
      <c r="AD34" s="376"/>
      <c r="AE34" s="377"/>
      <c r="AF34" s="53"/>
      <c r="AG34" s="54" t="s">
        <v>17</v>
      </c>
      <c r="AH34" s="55" t="e">
        <f ca="1">" "&amp;VLOOKUP(4+10*AC23,INDIRECT(AC34),4,0)</f>
        <v>#REF!</v>
      </c>
      <c r="AI34" s="55"/>
      <c r="AJ34" s="55"/>
      <c r="AK34" s="55"/>
      <c r="AL34" s="55"/>
      <c r="AM34" s="378" t="e">
        <f ca="1">INDEX(INDIRECT(AC34),1,1)</f>
        <v>#REF!</v>
      </c>
      <c r="AN34" s="379"/>
    </row>
  </sheetData>
  <sheetProtection/>
  <mergeCells count="258">
    <mergeCell ref="AL20:AM20"/>
    <mergeCell ref="AL18:AM18"/>
    <mergeCell ref="AL19:AM19"/>
    <mergeCell ref="A23:B24"/>
    <mergeCell ref="AL21:AM21"/>
    <mergeCell ref="H21:I21"/>
    <mergeCell ref="J21:K21"/>
    <mergeCell ref="O18:P18"/>
    <mergeCell ref="H19:I19"/>
    <mergeCell ref="J19:K19"/>
    <mergeCell ref="H20:I20"/>
    <mergeCell ref="J20:K20"/>
    <mergeCell ref="H18:I18"/>
    <mergeCell ref="J18:K18"/>
    <mergeCell ref="A18:B18"/>
    <mergeCell ref="F18:G18"/>
    <mergeCell ref="A20:B20"/>
    <mergeCell ref="F20:G20"/>
    <mergeCell ref="A19:B19"/>
    <mergeCell ref="F19:G19"/>
    <mergeCell ref="AL17:AM17"/>
    <mergeCell ref="H17:I17"/>
    <mergeCell ref="J17:K17"/>
    <mergeCell ref="AJ17:AK17"/>
    <mergeCell ref="AH17:AI17"/>
    <mergeCell ref="T18:U18"/>
    <mergeCell ref="V18:W18"/>
    <mergeCell ref="X18:Y18"/>
    <mergeCell ref="AC18:AD18"/>
    <mergeCell ref="AL15:AM15"/>
    <mergeCell ref="H16:I16"/>
    <mergeCell ref="J16:K16"/>
    <mergeCell ref="AL16:AM16"/>
    <mergeCell ref="H15:I15"/>
    <mergeCell ref="AC15:AD15"/>
    <mergeCell ref="AH15:AI15"/>
    <mergeCell ref="AJ15:AK15"/>
    <mergeCell ref="T15:U15"/>
    <mergeCell ref="X16:Y16"/>
    <mergeCell ref="AJ14:AK14"/>
    <mergeCell ref="H14:I14"/>
    <mergeCell ref="J14:K14"/>
    <mergeCell ref="AL14:AM14"/>
    <mergeCell ref="V14:W14"/>
    <mergeCell ref="X14:Y14"/>
    <mergeCell ref="AC14:AD14"/>
    <mergeCell ref="AH14:AI14"/>
    <mergeCell ref="T14:U14"/>
    <mergeCell ref="AL12:AM12"/>
    <mergeCell ref="H13:I13"/>
    <mergeCell ref="J13:K13"/>
    <mergeCell ref="AL13:AM13"/>
    <mergeCell ref="X12:Y12"/>
    <mergeCell ref="AC12:AD12"/>
    <mergeCell ref="AH12:AI12"/>
    <mergeCell ref="AJ12:AK12"/>
    <mergeCell ref="V13:W13"/>
    <mergeCell ref="X13:Y13"/>
    <mergeCell ref="AL10:AM10"/>
    <mergeCell ref="H11:I11"/>
    <mergeCell ref="J11:K11"/>
    <mergeCell ref="AL11:AM11"/>
    <mergeCell ref="X10:Y10"/>
    <mergeCell ref="AC10:AD10"/>
    <mergeCell ref="AH10:AI10"/>
    <mergeCell ref="AJ10:AK10"/>
    <mergeCell ref="V11:W11"/>
    <mergeCell ref="X11:Y11"/>
    <mergeCell ref="AL8:AM8"/>
    <mergeCell ref="H9:I9"/>
    <mergeCell ref="J9:K9"/>
    <mergeCell ref="AL9:AM9"/>
    <mergeCell ref="X8:Y8"/>
    <mergeCell ref="AC8:AD8"/>
    <mergeCell ref="AH8:AI8"/>
    <mergeCell ref="AJ8:AK8"/>
    <mergeCell ref="V9:W9"/>
    <mergeCell ref="X9:Y9"/>
    <mergeCell ref="AL6:AM6"/>
    <mergeCell ref="H7:I7"/>
    <mergeCell ref="J7:K7"/>
    <mergeCell ref="A7:B7"/>
    <mergeCell ref="F7:G7"/>
    <mergeCell ref="O7:P7"/>
    <mergeCell ref="AL7:AM7"/>
    <mergeCell ref="AH7:AI7"/>
    <mergeCell ref="AJ7:AK7"/>
    <mergeCell ref="T7:U7"/>
    <mergeCell ref="AE1:AN1"/>
    <mergeCell ref="AE4:AG4"/>
    <mergeCell ref="AL3:AM3"/>
    <mergeCell ref="AH4:AI4"/>
    <mergeCell ref="AE2:AF2"/>
    <mergeCell ref="AG2:AN2"/>
    <mergeCell ref="AE3:AF3"/>
    <mergeCell ref="AG3:AJ3"/>
    <mergeCell ref="AJ4:AM4"/>
    <mergeCell ref="Q4:S4"/>
    <mergeCell ref="T4:U4"/>
    <mergeCell ref="A1:B1"/>
    <mergeCell ref="C1:L1"/>
    <mergeCell ref="O1:P1"/>
    <mergeCell ref="E2:L2"/>
    <mergeCell ref="O2:P3"/>
    <mergeCell ref="E3:H3"/>
    <mergeCell ref="Q1:Z1"/>
    <mergeCell ref="AC1:AD1"/>
    <mergeCell ref="C3:D3"/>
    <mergeCell ref="A4:B4"/>
    <mergeCell ref="C4:E4"/>
    <mergeCell ref="H4:K4"/>
    <mergeCell ref="O4:P4"/>
    <mergeCell ref="F4:G4"/>
    <mergeCell ref="A2:B3"/>
    <mergeCell ref="C2:D2"/>
    <mergeCell ref="J3:K3"/>
    <mergeCell ref="H5:I5"/>
    <mergeCell ref="J5:K5"/>
    <mergeCell ref="S2:Z2"/>
    <mergeCell ref="AC2:AD3"/>
    <mergeCell ref="Q2:R2"/>
    <mergeCell ref="Q3:R3"/>
    <mergeCell ref="S3:V3"/>
    <mergeCell ref="X3:Y3"/>
    <mergeCell ref="V4:Y4"/>
    <mergeCell ref="AC4:AD4"/>
    <mergeCell ref="O5:P5"/>
    <mergeCell ref="T5:U5"/>
    <mergeCell ref="A6:B6"/>
    <mergeCell ref="F6:G6"/>
    <mergeCell ref="O6:P6"/>
    <mergeCell ref="T6:U6"/>
    <mergeCell ref="H6:I6"/>
    <mergeCell ref="J6:K6"/>
    <mergeCell ref="A5:B5"/>
    <mergeCell ref="F5:G5"/>
    <mergeCell ref="V5:W5"/>
    <mergeCell ref="X5:Y5"/>
    <mergeCell ref="AC5:AD5"/>
    <mergeCell ref="AL5:AM5"/>
    <mergeCell ref="AH5:AI5"/>
    <mergeCell ref="AJ5:AK5"/>
    <mergeCell ref="AH6:AI6"/>
    <mergeCell ref="AJ6:AK6"/>
    <mergeCell ref="V7:W7"/>
    <mergeCell ref="X7:Y7"/>
    <mergeCell ref="AC7:AD7"/>
    <mergeCell ref="V6:W6"/>
    <mergeCell ref="X6:Y6"/>
    <mergeCell ref="V8:W8"/>
    <mergeCell ref="F9:G9"/>
    <mergeCell ref="O9:P9"/>
    <mergeCell ref="AC6:AD6"/>
    <mergeCell ref="A8:B8"/>
    <mergeCell ref="F8:G8"/>
    <mergeCell ref="O8:P8"/>
    <mergeCell ref="T8:U8"/>
    <mergeCell ref="H8:I8"/>
    <mergeCell ref="J8:K8"/>
    <mergeCell ref="AJ9:AK9"/>
    <mergeCell ref="A10:B10"/>
    <mergeCell ref="F10:G10"/>
    <mergeCell ref="O10:P10"/>
    <mergeCell ref="T10:U10"/>
    <mergeCell ref="H10:I10"/>
    <mergeCell ref="J10:K10"/>
    <mergeCell ref="V10:W10"/>
    <mergeCell ref="AH9:AI9"/>
    <mergeCell ref="AC9:AD9"/>
    <mergeCell ref="AH13:AI13"/>
    <mergeCell ref="AJ13:AK13"/>
    <mergeCell ref="T13:U13"/>
    <mergeCell ref="A11:B11"/>
    <mergeCell ref="F11:G11"/>
    <mergeCell ref="AC13:AD13"/>
    <mergeCell ref="AJ11:AK11"/>
    <mergeCell ref="V12:W12"/>
    <mergeCell ref="AC11:AD11"/>
    <mergeCell ref="AH11:AI11"/>
    <mergeCell ref="A9:B9"/>
    <mergeCell ref="T12:U12"/>
    <mergeCell ref="H12:I12"/>
    <mergeCell ref="A12:B12"/>
    <mergeCell ref="F12:G12"/>
    <mergeCell ref="O12:P12"/>
    <mergeCell ref="O11:P11"/>
    <mergeCell ref="T11:U11"/>
    <mergeCell ref="J12:K12"/>
    <mergeCell ref="F14:G14"/>
    <mergeCell ref="O14:P14"/>
    <mergeCell ref="J15:K15"/>
    <mergeCell ref="T9:U9"/>
    <mergeCell ref="A13:B13"/>
    <mergeCell ref="F13:G13"/>
    <mergeCell ref="O13:P13"/>
    <mergeCell ref="AC16:AD16"/>
    <mergeCell ref="V15:W15"/>
    <mergeCell ref="X15:Y15"/>
    <mergeCell ref="A15:B15"/>
    <mergeCell ref="F15:G15"/>
    <mergeCell ref="O15:P15"/>
    <mergeCell ref="A14:B14"/>
    <mergeCell ref="V16:W16"/>
    <mergeCell ref="AH16:AI16"/>
    <mergeCell ref="A16:B16"/>
    <mergeCell ref="F16:G16"/>
    <mergeCell ref="O16:P16"/>
    <mergeCell ref="T16:U16"/>
    <mergeCell ref="X19:Y19"/>
    <mergeCell ref="AC19:AD19"/>
    <mergeCell ref="AJ16:AK16"/>
    <mergeCell ref="A17:B17"/>
    <mergeCell ref="F17:G17"/>
    <mergeCell ref="O17:P17"/>
    <mergeCell ref="T17:U17"/>
    <mergeCell ref="V17:W17"/>
    <mergeCell ref="X17:Y17"/>
    <mergeCell ref="AC17:AD17"/>
    <mergeCell ref="O23:P24"/>
    <mergeCell ref="AJ20:AK20"/>
    <mergeCell ref="O19:P19"/>
    <mergeCell ref="T19:U19"/>
    <mergeCell ref="T21:U21"/>
    <mergeCell ref="AJ19:AK19"/>
    <mergeCell ref="O20:P20"/>
    <mergeCell ref="T20:U20"/>
    <mergeCell ref="V20:W20"/>
    <mergeCell ref="V19:W19"/>
    <mergeCell ref="A21:B21"/>
    <mergeCell ref="F21:G21"/>
    <mergeCell ref="AH18:AI18"/>
    <mergeCell ref="AJ18:AK18"/>
    <mergeCell ref="X20:Y20"/>
    <mergeCell ref="AC20:AD20"/>
    <mergeCell ref="AJ21:AK21"/>
    <mergeCell ref="AH21:AI21"/>
    <mergeCell ref="AH19:AI19"/>
    <mergeCell ref="AH20:AI20"/>
    <mergeCell ref="O21:P21"/>
    <mergeCell ref="AC23:AD24"/>
    <mergeCell ref="AC22:AN22"/>
    <mergeCell ref="V21:W21"/>
    <mergeCell ref="X21:Y21"/>
    <mergeCell ref="AC21:AD21"/>
    <mergeCell ref="AM23:AN23"/>
    <mergeCell ref="Y24:Z24"/>
    <mergeCell ref="AM24:AN24"/>
    <mergeCell ref="Y23:Z23"/>
    <mergeCell ref="A22:L22"/>
    <mergeCell ref="O22:Z22"/>
    <mergeCell ref="AC34:AE34"/>
    <mergeCell ref="AM34:AN34"/>
    <mergeCell ref="A34:C34"/>
    <mergeCell ref="K34:L34"/>
    <mergeCell ref="O34:Q34"/>
    <mergeCell ref="Y34:Z34"/>
    <mergeCell ref="K24:L24"/>
    <mergeCell ref="K23:L23"/>
  </mergeCells>
  <printOptions horizontalCentered="1"/>
  <pageMargins left="0" right="0" top="0.3937007874015748" bottom="0" header="0" footer="0"/>
  <pageSetup fitToHeight="1" fitToWidth="1" horizontalDpi="300" verticalDpi="300" orientation="landscape" paperSize="9" scale="9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6"/>
  <dimension ref="A1:M51"/>
  <sheetViews>
    <sheetView zoomScale="80" zoomScaleNormal="80" zoomScalePageLayoutView="0" workbookViewId="0" topLeftCell="A1">
      <selection activeCell="A12" sqref="A12"/>
    </sheetView>
  </sheetViews>
  <sheetFormatPr defaultColWidth="7.625" defaultRowHeight="15.75" customHeight="1"/>
  <cols>
    <col min="1" max="6" width="7.625" style="20" customWidth="1"/>
    <col min="7" max="7" width="9.875" style="20" customWidth="1"/>
    <col min="8" max="16384" width="7.625" style="20" customWidth="1"/>
  </cols>
  <sheetData>
    <row r="1" spans="1:13" ht="15.75" customHeight="1">
      <c r="A1" s="16" t="s">
        <v>13</v>
      </c>
      <c r="B1" s="17"/>
      <c r="C1" s="18" t="e">
        <f ca="1">" "&amp;VLOOKUP(1+10*A2,INDIRECT(A12),2,0)</f>
        <v>#REF!</v>
      </c>
      <c r="D1" s="17"/>
      <c r="E1" s="17"/>
      <c r="F1" s="19" t="str">
        <f>MID("WNES",1+MOD(A2,4),1)</f>
        <v>N</v>
      </c>
      <c r="H1" s="16" t="s">
        <v>13</v>
      </c>
      <c r="I1" s="17"/>
      <c r="J1" s="18" t="e">
        <f ca="1">" "&amp;VLOOKUP(1+10*H2,INDIRECT(H12),2,0)</f>
        <v>#REF!</v>
      </c>
      <c r="K1" s="17"/>
      <c r="L1" s="17"/>
      <c r="M1" s="19" t="str">
        <f>MID("WNES",1+MOD(H2,4),1)</f>
        <v>E</v>
      </c>
    </row>
    <row r="2" spans="1:13" ht="15.75" customHeight="1">
      <c r="A2" s="21">
        <v>1</v>
      </c>
      <c r="C2" s="22" t="e">
        <f ca="1">" "&amp;VLOOKUP(2+10*A2,INDIRECT(A12),2,0)</f>
        <v>#REF!</v>
      </c>
      <c r="F2" s="23" t="str">
        <f>MID(" EW  NS NoneBoth",1+4*INT(MOD(11*A2,16)/4),4)</f>
        <v>None</v>
      </c>
      <c r="H2" s="21">
        <f>1+A2</f>
        <v>2</v>
      </c>
      <c r="J2" s="22" t="e">
        <f ca="1">" "&amp;VLOOKUP(2+10*H2,INDIRECT(H12),2,0)</f>
        <v>#REF!</v>
      </c>
      <c r="M2" s="23" t="str">
        <f>MID(" EW  NS NoneBoth",1+4*INT(MOD(11*H2,16)/4),4)</f>
        <v> NS </v>
      </c>
    </row>
    <row r="3" spans="1:13" ht="15.75" customHeight="1">
      <c r="A3" s="24"/>
      <c r="C3" s="22" t="e">
        <f ca="1">" "&amp;VLOOKUP(3+10*A2,INDIRECT(A12),2,0)</f>
        <v>#REF!</v>
      </c>
      <c r="F3" s="25"/>
      <c r="H3" s="24"/>
      <c r="J3" s="22" t="e">
        <f ca="1">" "&amp;VLOOKUP(3+10*H2,INDIRECT(H12),2,0)</f>
        <v>#REF!</v>
      </c>
      <c r="M3" s="25"/>
    </row>
    <row r="4" spans="1:13" ht="15.75" customHeight="1">
      <c r="A4" s="24"/>
      <c r="C4" s="22" t="e">
        <f ca="1">" "&amp;VLOOKUP(4+10*A2,INDIRECT(A12),2,0)</f>
        <v>#REF!</v>
      </c>
      <c r="F4" s="25"/>
      <c r="H4" s="24"/>
      <c r="J4" s="22" t="e">
        <f ca="1">" "&amp;VLOOKUP(4+10*H2,INDIRECT(H12),2,0)</f>
        <v>#REF!</v>
      </c>
      <c r="M4" s="25"/>
    </row>
    <row r="5" spans="1:13" ht="15.75" customHeight="1">
      <c r="A5" s="26" t="e">
        <f ca="1">" "&amp;VLOOKUP(1+10*A2,INDIRECT(A12),5,0)</f>
        <v>#REF!</v>
      </c>
      <c r="E5" s="22" t="e">
        <f ca="1">" "&amp;VLOOKUP(1+10*A2,INDIRECT(A12),3,0)</f>
        <v>#REF!</v>
      </c>
      <c r="F5" s="25"/>
      <c r="H5" s="26" t="e">
        <f ca="1">" "&amp;VLOOKUP(1+10*H2,INDIRECT(H12),5,0)</f>
        <v>#REF!</v>
      </c>
      <c r="L5" s="22" t="e">
        <f ca="1">" "&amp;VLOOKUP(1+10*H2,INDIRECT(H12),3,0)</f>
        <v>#REF!</v>
      </c>
      <c r="M5" s="25"/>
    </row>
    <row r="6" spans="1:13" ht="15.75" customHeight="1">
      <c r="A6" s="26" t="e">
        <f ca="1">" "&amp;VLOOKUP(2+10*A2,INDIRECT(A12),5,0)</f>
        <v>#REF!</v>
      </c>
      <c r="E6" s="22" t="e">
        <f ca="1">" "&amp;VLOOKUP(2+10*A2,INDIRECT(A12),3,0)</f>
        <v>#REF!</v>
      </c>
      <c r="F6" s="25"/>
      <c r="H6" s="26" t="e">
        <f ca="1">" "&amp;VLOOKUP(2+10*H2,INDIRECT(H12),5,0)</f>
        <v>#REF!</v>
      </c>
      <c r="L6" s="22" t="e">
        <f ca="1">" "&amp;VLOOKUP(2+10*H2,INDIRECT(H12),3,0)</f>
        <v>#REF!</v>
      </c>
      <c r="M6" s="25"/>
    </row>
    <row r="7" spans="1:13" ht="15.75" customHeight="1">
      <c r="A7" s="26" t="e">
        <f ca="1">" "&amp;VLOOKUP(3+10*A2,INDIRECT(A12),5,0)</f>
        <v>#REF!</v>
      </c>
      <c r="E7" s="22" t="e">
        <f ca="1">" "&amp;VLOOKUP(3+10*A2,INDIRECT(A12),3,0)</f>
        <v>#REF!</v>
      </c>
      <c r="F7" s="25"/>
      <c r="H7" s="26" t="e">
        <f ca="1">" "&amp;VLOOKUP(3+10*H2,INDIRECT(H12),5,0)</f>
        <v>#REF!</v>
      </c>
      <c r="L7" s="22" t="e">
        <f ca="1">" "&amp;VLOOKUP(3+10*H2,INDIRECT(H12),3,0)</f>
        <v>#REF!</v>
      </c>
      <c r="M7" s="25"/>
    </row>
    <row r="8" spans="1:13" ht="15.75" customHeight="1">
      <c r="A8" s="26" t="e">
        <f ca="1">" "&amp;VLOOKUP(4+10*A2,INDIRECT(A12),5,0)</f>
        <v>#REF!</v>
      </c>
      <c r="E8" s="22" t="e">
        <f ca="1">" "&amp;VLOOKUP(4+10*A2,INDIRECT(A12),3,0)</f>
        <v>#REF!</v>
      </c>
      <c r="F8" s="25"/>
      <c r="H8" s="26" t="e">
        <f ca="1">" "&amp;VLOOKUP(4+10*H2,INDIRECT(H12),5,0)</f>
        <v>#REF!</v>
      </c>
      <c r="L8" s="22" t="e">
        <f ca="1">" "&amp;VLOOKUP(4+10*H2,INDIRECT(H12),3,0)</f>
        <v>#REF!</v>
      </c>
      <c r="M8" s="25"/>
    </row>
    <row r="9" spans="1:13" ht="15.75" customHeight="1">
      <c r="A9" s="24"/>
      <c r="C9" s="22" t="e">
        <f ca="1">" "&amp;VLOOKUP(1+10*A2,INDIRECT(A12),4,0)</f>
        <v>#REF!</v>
      </c>
      <c r="F9" s="25"/>
      <c r="H9" s="24"/>
      <c r="J9" s="22" t="e">
        <f ca="1">" "&amp;VLOOKUP(1+10*H2,INDIRECT(H12),4,0)</f>
        <v>#REF!</v>
      </c>
      <c r="M9" s="25"/>
    </row>
    <row r="10" spans="1:13" ht="15.75" customHeight="1">
      <c r="A10" s="24"/>
      <c r="C10" s="22" t="e">
        <f ca="1">" "&amp;VLOOKUP(2+10*A2,INDIRECT(A12),4,0)</f>
        <v>#REF!</v>
      </c>
      <c r="F10" s="25"/>
      <c r="H10" s="24"/>
      <c r="J10" s="22" t="e">
        <f ca="1">" "&amp;VLOOKUP(2+10*H2,INDIRECT(H12),4,0)</f>
        <v>#REF!</v>
      </c>
      <c r="M10" s="25"/>
    </row>
    <row r="11" spans="1:13" ht="15.75" customHeight="1">
      <c r="A11" s="24"/>
      <c r="C11" s="22" t="e">
        <f ca="1">" "&amp;VLOOKUP(3+10*A2,INDIRECT(A12),4,0)</f>
        <v>#REF!</v>
      </c>
      <c r="F11" s="25"/>
      <c r="H11" s="24"/>
      <c r="J11" s="22" t="e">
        <f ca="1">" "&amp;VLOOKUP(3+10*H2,INDIRECT(H12),4,0)</f>
        <v>#REF!</v>
      </c>
      <c r="M11" s="25"/>
    </row>
    <row r="12" spans="1:13" ht="15.75" customHeight="1">
      <c r="A12" s="27" t="s">
        <v>77</v>
      </c>
      <c r="B12" s="28"/>
      <c r="C12" s="29" t="e">
        <f ca="1">" "&amp;VLOOKUP(4+10*A2,INDIRECT(A12),4,0)</f>
        <v>#REF!</v>
      </c>
      <c r="D12" s="28"/>
      <c r="E12" s="28"/>
      <c r="F12" s="30"/>
      <c r="H12" s="27" t="str">
        <f>$A$12</f>
        <v>ses1</v>
      </c>
      <c r="I12" s="28"/>
      <c r="J12" s="29" t="e">
        <f ca="1">" "&amp;VLOOKUP(4+10*H2,INDIRECT(H12),4,0)</f>
        <v>#REF!</v>
      </c>
      <c r="K12" s="28"/>
      <c r="L12" s="28"/>
      <c r="M12" s="30"/>
    </row>
    <row r="13" ht="19.5" customHeight="1"/>
    <row r="14" spans="1:13" ht="15.75" customHeight="1">
      <c r="A14" s="16" t="s">
        <v>13</v>
      </c>
      <c r="B14" s="17"/>
      <c r="C14" s="18" t="e">
        <f ca="1">" "&amp;VLOOKUP(1+10*A15,INDIRECT(A25),2,0)</f>
        <v>#REF!</v>
      </c>
      <c r="D14" s="17"/>
      <c r="E14" s="17"/>
      <c r="F14" s="19" t="str">
        <f>MID("WNES",1+MOD(A15,4),1)</f>
        <v>S</v>
      </c>
      <c r="H14" s="16" t="s">
        <v>13</v>
      </c>
      <c r="I14" s="17"/>
      <c r="J14" s="18" t="e">
        <f ca="1">" "&amp;VLOOKUP(1+10*H15,INDIRECT(H25),2,0)</f>
        <v>#REF!</v>
      </c>
      <c r="K14" s="17"/>
      <c r="L14" s="17"/>
      <c r="M14" s="19" t="str">
        <f>MID("WNES",1+MOD(H15,4),1)</f>
        <v>W</v>
      </c>
    </row>
    <row r="15" spans="1:13" ht="15.75" customHeight="1">
      <c r="A15" s="21">
        <f>2+A2</f>
        <v>3</v>
      </c>
      <c r="C15" s="22" t="e">
        <f ca="1">" "&amp;VLOOKUP(2+10*A15,INDIRECT(A25),2,0)</f>
        <v>#REF!</v>
      </c>
      <c r="F15" s="23" t="str">
        <f>MID(" EW  NS NoneBoth",1+4*INT(MOD(11*A15,16)/4),4)</f>
        <v> EW </v>
      </c>
      <c r="H15" s="21">
        <f>1+A15</f>
        <v>4</v>
      </c>
      <c r="J15" s="22" t="e">
        <f ca="1">" "&amp;VLOOKUP(2+10*H15,INDIRECT(H25),2,0)</f>
        <v>#REF!</v>
      </c>
      <c r="M15" s="23" t="str">
        <f>MID(" EW  NS NoneBoth",1+4*INT(MOD(11*H15,16)/4),4)</f>
        <v>Both</v>
      </c>
    </row>
    <row r="16" spans="1:13" ht="15.75" customHeight="1">
      <c r="A16" s="24"/>
      <c r="C16" s="22" t="e">
        <f ca="1">" "&amp;VLOOKUP(3+10*A15,INDIRECT(A25),2,0)</f>
        <v>#REF!</v>
      </c>
      <c r="F16" s="25"/>
      <c r="H16" s="24"/>
      <c r="J16" s="22" t="e">
        <f ca="1">" "&amp;VLOOKUP(3+10*H15,INDIRECT(H25),2,0)</f>
        <v>#REF!</v>
      </c>
      <c r="M16" s="25"/>
    </row>
    <row r="17" spans="1:13" ht="15.75" customHeight="1">
      <c r="A17" s="24"/>
      <c r="C17" s="22" t="e">
        <f ca="1">" "&amp;VLOOKUP(4+10*A15,INDIRECT(A25),2,0)</f>
        <v>#REF!</v>
      </c>
      <c r="F17" s="25"/>
      <c r="H17" s="24"/>
      <c r="J17" s="22" t="e">
        <f ca="1">" "&amp;VLOOKUP(4+10*H15,INDIRECT(H25),2,0)</f>
        <v>#REF!</v>
      </c>
      <c r="M17" s="25"/>
    </row>
    <row r="18" spans="1:13" ht="15.75" customHeight="1">
      <c r="A18" s="26" t="e">
        <f ca="1">" "&amp;VLOOKUP(1+10*A15,INDIRECT(A25),5,0)</f>
        <v>#REF!</v>
      </c>
      <c r="E18" s="22" t="e">
        <f ca="1">" "&amp;VLOOKUP(1+10*A15,INDIRECT(A25),3,0)</f>
        <v>#REF!</v>
      </c>
      <c r="F18" s="25"/>
      <c r="H18" s="26" t="e">
        <f ca="1">" "&amp;VLOOKUP(1+10*H15,INDIRECT(H25),5,0)</f>
        <v>#REF!</v>
      </c>
      <c r="L18" s="22" t="e">
        <f ca="1">" "&amp;VLOOKUP(1+10*H15,INDIRECT(H25),3,0)</f>
        <v>#REF!</v>
      </c>
      <c r="M18" s="25"/>
    </row>
    <row r="19" spans="1:13" ht="15.75" customHeight="1">
      <c r="A19" s="26" t="e">
        <f ca="1">" "&amp;VLOOKUP(2+10*A15,INDIRECT(A25),5,0)</f>
        <v>#REF!</v>
      </c>
      <c r="E19" s="22" t="e">
        <f ca="1">" "&amp;VLOOKUP(2+10*A15,INDIRECT(A25),3,0)</f>
        <v>#REF!</v>
      </c>
      <c r="F19" s="25"/>
      <c r="H19" s="26" t="e">
        <f ca="1">" "&amp;VLOOKUP(2+10*H15,INDIRECT(H25),5,0)</f>
        <v>#REF!</v>
      </c>
      <c r="L19" s="22" t="e">
        <f ca="1">" "&amp;VLOOKUP(2+10*H15,INDIRECT(H25),3,0)</f>
        <v>#REF!</v>
      </c>
      <c r="M19" s="25"/>
    </row>
    <row r="20" spans="1:13" ht="15.75" customHeight="1">
      <c r="A20" s="26" t="e">
        <f ca="1">" "&amp;VLOOKUP(3+10*A15,INDIRECT(A25),5,0)</f>
        <v>#REF!</v>
      </c>
      <c r="E20" s="22" t="e">
        <f ca="1">" "&amp;VLOOKUP(3+10*A15,INDIRECT(A25),3,0)</f>
        <v>#REF!</v>
      </c>
      <c r="F20" s="25"/>
      <c r="H20" s="26" t="e">
        <f ca="1">" "&amp;VLOOKUP(3+10*H15,INDIRECT(H25),5,0)</f>
        <v>#REF!</v>
      </c>
      <c r="L20" s="22" t="e">
        <f ca="1">" "&amp;VLOOKUP(3+10*H15,INDIRECT(H25),3,0)</f>
        <v>#REF!</v>
      </c>
      <c r="M20" s="25"/>
    </row>
    <row r="21" spans="1:13" ht="15.75" customHeight="1">
      <c r="A21" s="26" t="e">
        <f ca="1">" "&amp;VLOOKUP(4+10*A15,INDIRECT(A25),5,0)</f>
        <v>#REF!</v>
      </c>
      <c r="E21" s="22" t="e">
        <f ca="1">" "&amp;VLOOKUP(4+10*A15,INDIRECT(A25),3,0)</f>
        <v>#REF!</v>
      </c>
      <c r="F21" s="25"/>
      <c r="H21" s="26" t="e">
        <f ca="1">" "&amp;VLOOKUP(4+10*H15,INDIRECT(H25),5,0)</f>
        <v>#REF!</v>
      </c>
      <c r="L21" s="22" t="e">
        <f ca="1">" "&amp;VLOOKUP(4+10*H15,INDIRECT(H25),3,0)</f>
        <v>#REF!</v>
      </c>
      <c r="M21" s="25"/>
    </row>
    <row r="22" spans="1:13" ht="15.75" customHeight="1">
      <c r="A22" s="24"/>
      <c r="C22" s="22" t="e">
        <f ca="1">" "&amp;VLOOKUP(1+10*A15,INDIRECT(A25),4,0)</f>
        <v>#REF!</v>
      </c>
      <c r="F22" s="25"/>
      <c r="H22" s="24"/>
      <c r="J22" s="22" t="e">
        <f ca="1">" "&amp;VLOOKUP(1+10*H15,INDIRECT(H25),4,0)</f>
        <v>#REF!</v>
      </c>
      <c r="M22" s="25"/>
    </row>
    <row r="23" spans="1:13" ht="15.75" customHeight="1">
      <c r="A23" s="24"/>
      <c r="C23" s="22" t="e">
        <f ca="1">" "&amp;VLOOKUP(2+10*A15,INDIRECT(A25),4,0)</f>
        <v>#REF!</v>
      </c>
      <c r="F23" s="25"/>
      <c r="H23" s="24"/>
      <c r="J23" s="22" t="e">
        <f ca="1">" "&amp;VLOOKUP(2+10*H15,INDIRECT(H25),4,0)</f>
        <v>#REF!</v>
      </c>
      <c r="M23" s="25"/>
    </row>
    <row r="24" spans="1:13" ht="15.75" customHeight="1">
      <c r="A24" s="24"/>
      <c r="C24" s="22" t="e">
        <f ca="1">" "&amp;VLOOKUP(3+10*A15,INDIRECT(A25),4,0)</f>
        <v>#REF!</v>
      </c>
      <c r="F24" s="25"/>
      <c r="H24" s="24"/>
      <c r="J24" s="22" t="e">
        <f ca="1">" "&amp;VLOOKUP(3+10*H15,INDIRECT(H25),4,0)</f>
        <v>#REF!</v>
      </c>
      <c r="M24" s="25"/>
    </row>
    <row r="25" spans="1:13" ht="15.75" customHeight="1">
      <c r="A25" s="27" t="str">
        <f>$A$12</f>
        <v>ses1</v>
      </c>
      <c r="B25" s="28"/>
      <c r="C25" s="29" t="e">
        <f ca="1">" "&amp;VLOOKUP(4+10*A15,INDIRECT(A25),4,0)</f>
        <v>#REF!</v>
      </c>
      <c r="D25" s="28"/>
      <c r="E25" s="28"/>
      <c r="F25" s="30"/>
      <c r="H25" s="27" t="str">
        <f>$A$12</f>
        <v>ses1</v>
      </c>
      <c r="I25" s="28"/>
      <c r="J25" s="29" t="e">
        <f ca="1">" "&amp;VLOOKUP(4+10*H15,INDIRECT(H25),4,0)</f>
        <v>#REF!</v>
      </c>
      <c r="K25" s="28"/>
      <c r="L25" s="28"/>
      <c r="M25" s="30"/>
    </row>
    <row r="26" ht="19.5" customHeight="1"/>
    <row r="27" spans="1:13" ht="15.75" customHeight="1">
      <c r="A27" s="16" t="s">
        <v>13</v>
      </c>
      <c r="B27" s="17"/>
      <c r="C27" s="18" t="e">
        <f ca="1">" "&amp;VLOOKUP(1+10*A28,INDIRECT(A38),2,0)</f>
        <v>#REF!</v>
      </c>
      <c r="D27" s="17"/>
      <c r="E27" s="17"/>
      <c r="F27" s="19" t="str">
        <f>MID("WNES",1+MOD(A28,4),1)</f>
        <v>N</v>
      </c>
      <c r="H27" s="16" t="s">
        <v>13</v>
      </c>
      <c r="I27" s="17"/>
      <c r="J27" s="18" t="e">
        <f ca="1">" "&amp;VLOOKUP(1+10*H28,INDIRECT(H38),2,0)</f>
        <v>#REF!</v>
      </c>
      <c r="K27" s="17"/>
      <c r="L27" s="17"/>
      <c r="M27" s="19" t="str">
        <f>MID("WNES",1+MOD(H28,4),1)</f>
        <v>E</v>
      </c>
    </row>
    <row r="28" spans="1:13" ht="15.75" customHeight="1">
      <c r="A28" s="21">
        <f>2+A15</f>
        <v>5</v>
      </c>
      <c r="C28" s="22" t="e">
        <f ca="1">" "&amp;VLOOKUP(2+10*A28,INDIRECT(A38),2,0)</f>
        <v>#REF!</v>
      </c>
      <c r="F28" s="23" t="str">
        <f>MID(" EW  NS NoneBoth",1+4*INT(MOD(11*A28,16)/4),4)</f>
        <v> NS </v>
      </c>
      <c r="H28" s="21">
        <f>1+A28</f>
        <v>6</v>
      </c>
      <c r="J28" s="22" t="e">
        <f ca="1">" "&amp;VLOOKUP(2+10*H28,INDIRECT(H38),2,0)</f>
        <v>#REF!</v>
      </c>
      <c r="M28" s="23" t="str">
        <f>MID(" EW  NS NoneBoth",1+4*INT(MOD(11*H28,16)/4),4)</f>
        <v> EW </v>
      </c>
    </row>
    <row r="29" spans="1:13" ht="15.75" customHeight="1">
      <c r="A29" s="24"/>
      <c r="C29" s="22" t="e">
        <f ca="1">" "&amp;VLOOKUP(3+10*A28,INDIRECT(A38),2,0)</f>
        <v>#REF!</v>
      </c>
      <c r="F29" s="25"/>
      <c r="H29" s="24"/>
      <c r="J29" s="22" t="e">
        <f ca="1">" "&amp;VLOOKUP(3+10*H28,INDIRECT(H38),2,0)</f>
        <v>#REF!</v>
      </c>
      <c r="M29" s="25"/>
    </row>
    <row r="30" spans="1:13" ht="15.75" customHeight="1">
      <c r="A30" s="24"/>
      <c r="C30" s="22" t="e">
        <f ca="1">" "&amp;VLOOKUP(4+10*A28,INDIRECT(A38),2,0)</f>
        <v>#REF!</v>
      </c>
      <c r="F30" s="25"/>
      <c r="H30" s="24"/>
      <c r="J30" s="22" t="e">
        <f ca="1">" "&amp;VLOOKUP(4+10*H28,INDIRECT(H38),2,0)</f>
        <v>#REF!</v>
      </c>
      <c r="M30" s="25"/>
    </row>
    <row r="31" spans="1:13" ht="15.75" customHeight="1">
      <c r="A31" s="26" t="e">
        <f ca="1">" "&amp;VLOOKUP(1+10*A28,INDIRECT(A38),5,0)</f>
        <v>#REF!</v>
      </c>
      <c r="E31" s="22" t="e">
        <f ca="1">" "&amp;VLOOKUP(1+10*A28,INDIRECT(A38),3,0)</f>
        <v>#REF!</v>
      </c>
      <c r="F31" s="25"/>
      <c r="H31" s="26" t="e">
        <f ca="1">" "&amp;VLOOKUP(1+10*H28,INDIRECT(H38),5,0)</f>
        <v>#REF!</v>
      </c>
      <c r="L31" s="22" t="e">
        <f ca="1">" "&amp;VLOOKUP(1+10*H28,INDIRECT(H38),3,0)</f>
        <v>#REF!</v>
      </c>
      <c r="M31" s="25"/>
    </row>
    <row r="32" spans="1:13" ht="15.75" customHeight="1">
      <c r="A32" s="26" t="e">
        <f ca="1">" "&amp;VLOOKUP(2+10*A28,INDIRECT(A38),5,0)</f>
        <v>#REF!</v>
      </c>
      <c r="E32" s="22" t="e">
        <f ca="1">" "&amp;VLOOKUP(2+10*A28,INDIRECT(A38),3,0)</f>
        <v>#REF!</v>
      </c>
      <c r="F32" s="25"/>
      <c r="H32" s="26" t="e">
        <f ca="1">" "&amp;VLOOKUP(2+10*H28,INDIRECT(H38),5,0)</f>
        <v>#REF!</v>
      </c>
      <c r="L32" s="22" t="e">
        <f ca="1">" "&amp;VLOOKUP(2+10*H28,INDIRECT(H38),3,0)</f>
        <v>#REF!</v>
      </c>
      <c r="M32" s="25"/>
    </row>
    <row r="33" spans="1:13" ht="15.75" customHeight="1">
      <c r="A33" s="26" t="e">
        <f ca="1">" "&amp;VLOOKUP(3+10*A28,INDIRECT(A38),5,0)</f>
        <v>#REF!</v>
      </c>
      <c r="E33" s="22" t="e">
        <f ca="1">" "&amp;VLOOKUP(3+10*A28,INDIRECT(A38),3,0)</f>
        <v>#REF!</v>
      </c>
      <c r="F33" s="25"/>
      <c r="H33" s="26" t="e">
        <f ca="1">" "&amp;VLOOKUP(3+10*H28,INDIRECT(H38),5,0)</f>
        <v>#REF!</v>
      </c>
      <c r="L33" s="22" t="e">
        <f ca="1">" "&amp;VLOOKUP(3+10*H28,INDIRECT(H38),3,0)</f>
        <v>#REF!</v>
      </c>
      <c r="M33" s="25"/>
    </row>
    <row r="34" spans="1:13" ht="15.75" customHeight="1">
      <c r="A34" s="26" t="e">
        <f ca="1">" "&amp;VLOOKUP(4+10*A28,INDIRECT(A38),5,0)</f>
        <v>#REF!</v>
      </c>
      <c r="E34" s="22" t="e">
        <f ca="1">" "&amp;VLOOKUP(4+10*A28,INDIRECT(A38),3,0)</f>
        <v>#REF!</v>
      </c>
      <c r="F34" s="25"/>
      <c r="H34" s="26" t="e">
        <f ca="1">" "&amp;VLOOKUP(4+10*H28,INDIRECT(H38),5,0)</f>
        <v>#REF!</v>
      </c>
      <c r="L34" s="22" t="e">
        <f ca="1">" "&amp;VLOOKUP(4+10*H28,INDIRECT(H38),3,0)</f>
        <v>#REF!</v>
      </c>
      <c r="M34" s="25"/>
    </row>
    <row r="35" spans="1:13" ht="15.75" customHeight="1">
      <c r="A35" s="24"/>
      <c r="C35" s="22" t="e">
        <f ca="1">" "&amp;VLOOKUP(1+10*A28,INDIRECT(A38),4,0)</f>
        <v>#REF!</v>
      </c>
      <c r="F35" s="25"/>
      <c r="H35" s="24"/>
      <c r="J35" s="22" t="e">
        <f ca="1">" "&amp;VLOOKUP(1+10*H28,INDIRECT(H38),4,0)</f>
        <v>#REF!</v>
      </c>
      <c r="M35" s="25"/>
    </row>
    <row r="36" spans="1:13" ht="15.75" customHeight="1">
      <c r="A36" s="24"/>
      <c r="C36" s="22" t="e">
        <f ca="1">" "&amp;VLOOKUP(2+10*A28,INDIRECT(A38),4,0)</f>
        <v>#REF!</v>
      </c>
      <c r="F36" s="25"/>
      <c r="H36" s="24"/>
      <c r="J36" s="22" t="e">
        <f ca="1">" "&amp;VLOOKUP(2+10*H28,INDIRECT(H38),4,0)</f>
        <v>#REF!</v>
      </c>
      <c r="M36" s="25"/>
    </row>
    <row r="37" spans="1:13" ht="15.75" customHeight="1">
      <c r="A37" s="24"/>
      <c r="C37" s="22" t="e">
        <f ca="1">" "&amp;VLOOKUP(3+10*A28,INDIRECT(A38),4,0)</f>
        <v>#REF!</v>
      </c>
      <c r="F37" s="25"/>
      <c r="H37" s="24"/>
      <c r="J37" s="22" t="e">
        <f ca="1">" "&amp;VLOOKUP(3+10*H28,INDIRECT(H38),4,0)</f>
        <v>#REF!</v>
      </c>
      <c r="M37" s="25"/>
    </row>
    <row r="38" spans="1:13" ht="15.75" customHeight="1">
      <c r="A38" s="27" t="str">
        <f>$A$12</f>
        <v>ses1</v>
      </c>
      <c r="B38" s="28"/>
      <c r="C38" s="29" t="e">
        <f ca="1">" "&amp;VLOOKUP(4+10*A28,INDIRECT(A38),4,0)</f>
        <v>#REF!</v>
      </c>
      <c r="D38" s="28"/>
      <c r="E38" s="28"/>
      <c r="F38" s="30"/>
      <c r="H38" s="27" t="str">
        <f>$A$12</f>
        <v>ses1</v>
      </c>
      <c r="I38" s="28"/>
      <c r="J38" s="29" t="e">
        <f ca="1">" "&amp;VLOOKUP(4+10*H28,INDIRECT(H38),4,0)</f>
        <v>#REF!</v>
      </c>
      <c r="K38" s="28"/>
      <c r="L38" s="28"/>
      <c r="M38" s="30"/>
    </row>
    <row r="39" ht="19.5" customHeight="1"/>
    <row r="40" spans="1:13" ht="15.75" customHeight="1">
      <c r="A40" s="16" t="s">
        <v>13</v>
      </c>
      <c r="B40" s="17"/>
      <c r="C40" s="18" t="e">
        <f ca="1">" "&amp;VLOOKUP(1+10*A41,INDIRECT(A51),2,0)</f>
        <v>#REF!</v>
      </c>
      <c r="D40" s="17"/>
      <c r="E40" s="17"/>
      <c r="F40" s="19" t="str">
        <f>MID("WNES",1+MOD(A41,4),1)</f>
        <v>S</v>
      </c>
      <c r="H40" s="16" t="s">
        <v>13</v>
      </c>
      <c r="I40" s="17"/>
      <c r="J40" s="18" t="e">
        <f ca="1">" "&amp;VLOOKUP(1+10*H41,INDIRECT(H51),2,0)</f>
        <v>#REF!</v>
      </c>
      <c r="K40" s="17"/>
      <c r="L40" s="17"/>
      <c r="M40" s="19" t="str">
        <f>MID("WNES",1+MOD(H41,4),1)</f>
        <v>W</v>
      </c>
    </row>
    <row r="41" spans="1:13" ht="15.75" customHeight="1">
      <c r="A41" s="21">
        <f>2+A28</f>
        <v>7</v>
      </c>
      <c r="C41" s="22" t="e">
        <f ca="1">" "&amp;VLOOKUP(2+10*A41,INDIRECT(A51),2,0)</f>
        <v>#REF!</v>
      </c>
      <c r="F41" s="23" t="str">
        <f>MID(" EW  NS NoneBoth",1+4*INT(MOD(11*A41,16)/4),4)</f>
        <v>Both</v>
      </c>
      <c r="H41" s="21">
        <f>1+A41</f>
        <v>8</v>
      </c>
      <c r="J41" s="22" t="e">
        <f ca="1">" "&amp;VLOOKUP(2+10*H41,INDIRECT(H51),2,0)</f>
        <v>#REF!</v>
      </c>
      <c r="M41" s="23" t="str">
        <f>MID(" EW  NS NoneBoth",1+4*INT(MOD(11*H41,16)/4),4)</f>
        <v>None</v>
      </c>
    </row>
    <row r="42" spans="1:13" ht="15.75" customHeight="1">
      <c r="A42" s="24"/>
      <c r="C42" s="22" t="e">
        <f ca="1">" "&amp;VLOOKUP(3+10*A41,INDIRECT(A51),2,0)</f>
        <v>#REF!</v>
      </c>
      <c r="F42" s="25"/>
      <c r="H42" s="24"/>
      <c r="J42" s="22" t="e">
        <f ca="1">" "&amp;VLOOKUP(3+10*H41,INDIRECT(H51),2,0)</f>
        <v>#REF!</v>
      </c>
      <c r="M42" s="25"/>
    </row>
    <row r="43" spans="1:13" ht="15.75" customHeight="1">
      <c r="A43" s="24"/>
      <c r="C43" s="22" t="e">
        <f ca="1">" "&amp;VLOOKUP(4+10*A41,INDIRECT(A51),2,0)</f>
        <v>#REF!</v>
      </c>
      <c r="F43" s="25"/>
      <c r="H43" s="24"/>
      <c r="J43" s="22" t="e">
        <f ca="1">" "&amp;VLOOKUP(4+10*H41,INDIRECT(H51),2,0)</f>
        <v>#REF!</v>
      </c>
      <c r="M43" s="25"/>
    </row>
    <row r="44" spans="1:13" ht="15.75" customHeight="1">
      <c r="A44" s="26" t="e">
        <f ca="1">" "&amp;VLOOKUP(1+10*A41,INDIRECT(A51),5,0)</f>
        <v>#REF!</v>
      </c>
      <c r="E44" s="22" t="e">
        <f ca="1">" "&amp;VLOOKUP(1+10*A41,INDIRECT(A51),3,0)</f>
        <v>#REF!</v>
      </c>
      <c r="F44" s="25"/>
      <c r="H44" s="26" t="e">
        <f ca="1">" "&amp;VLOOKUP(1+10*H41,INDIRECT(H51),5,0)</f>
        <v>#REF!</v>
      </c>
      <c r="L44" s="22" t="e">
        <f ca="1">" "&amp;VLOOKUP(1+10*H41,INDIRECT(H51),3,0)</f>
        <v>#REF!</v>
      </c>
      <c r="M44" s="25"/>
    </row>
    <row r="45" spans="1:13" ht="15.75" customHeight="1">
      <c r="A45" s="26" t="e">
        <f ca="1">" "&amp;VLOOKUP(2+10*A41,INDIRECT(A51),5,0)</f>
        <v>#REF!</v>
      </c>
      <c r="E45" s="22" t="e">
        <f ca="1">" "&amp;VLOOKUP(2+10*A41,INDIRECT(A51),3,0)</f>
        <v>#REF!</v>
      </c>
      <c r="F45" s="25"/>
      <c r="H45" s="26" t="e">
        <f ca="1">" "&amp;VLOOKUP(2+10*H41,INDIRECT(H51),5,0)</f>
        <v>#REF!</v>
      </c>
      <c r="L45" s="22" t="e">
        <f ca="1">" "&amp;VLOOKUP(2+10*H41,INDIRECT(H51),3,0)</f>
        <v>#REF!</v>
      </c>
      <c r="M45" s="25"/>
    </row>
    <row r="46" spans="1:13" ht="15.75" customHeight="1">
      <c r="A46" s="26" t="e">
        <f ca="1">" "&amp;VLOOKUP(3+10*A41,INDIRECT(A51),5,0)</f>
        <v>#REF!</v>
      </c>
      <c r="E46" s="22" t="e">
        <f ca="1">" "&amp;VLOOKUP(3+10*A41,INDIRECT(A51),3,0)</f>
        <v>#REF!</v>
      </c>
      <c r="F46" s="25"/>
      <c r="H46" s="26" t="e">
        <f ca="1">" "&amp;VLOOKUP(3+10*H41,INDIRECT(H51),5,0)</f>
        <v>#REF!</v>
      </c>
      <c r="L46" s="22" t="e">
        <f ca="1">" "&amp;VLOOKUP(3+10*H41,INDIRECT(H51),3,0)</f>
        <v>#REF!</v>
      </c>
      <c r="M46" s="25"/>
    </row>
    <row r="47" spans="1:13" ht="15.75" customHeight="1">
      <c r="A47" s="26" t="e">
        <f ca="1">" "&amp;VLOOKUP(4+10*A41,INDIRECT(A51),5,0)</f>
        <v>#REF!</v>
      </c>
      <c r="E47" s="22" t="e">
        <f ca="1">" "&amp;VLOOKUP(4+10*A41,INDIRECT(A51),3,0)</f>
        <v>#REF!</v>
      </c>
      <c r="F47" s="25"/>
      <c r="H47" s="26" t="e">
        <f ca="1">" "&amp;VLOOKUP(4+10*H41,INDIRECT(H51),5,0)</f>
        <v>#REF!</v>
      </c>
      <c r="L47" s="22" t="e">
        <f ca="1">" "&amp;VLOOKUP(4+10*H41,INDIRECT(H51),3,0)</f>
        <v>#REF!</v>
      </c>
      <c r="M47" s="25"/>
    </row>
    <row r="48" spans="1:13" ht="15.75" customHeight="1">
      <c r="A48" s="24"/>
      <c r="C48" s="22" t="e">
        <f ca="1">" "&amp;VLOOKUP(1+10*A41,INDIRECT(A51),4,0)</f>
        <v>#REF!</v>
      </c>
      <c r="F48" s="25"/>
      <c r="H48" s="24"/>
      <c r="J48" s="22" t="e">
        <f ca="1">" "&amp;VLOOKUP(1+10*H41,INDIRECT(H51),4,0)</f>
        <v>#REF!</v>
      </c>
      <c r="M48" s="25"/>
    </row>
    <row r="49" spans="1:13" ht="15.75" customHeight="1">
      <c r="A49" s="24"/>
      <c r="C49" s="22" t="e">
        <f ca="1">" "&amp;VLOOKUP(2+10*A41,INDIRECT(A51),4,0)</f>
        <v>#REF!</v>
      </c>
      <c r="F49" s="25"/>
      <c r="H49" s="24"/>
      <c r="J49" s="22" t="e">
        <f ca="1">" "&amp;VLOOKUP(2+10*H41,INDIRECT(H51),4,0)</f>
        <v>#REF!</v>
      </c>
      <c r="M49" s="25"/>
    </row>
    <row r="50" spans="1:13" ht="15.75" customHeight="1">
      <c r="A50" s="24"/>
      <c r="C50" s="22" t="e">
        <f ca="1">" "&amp;VLOOKUP(3+10*A41,INDIRECT(A51),4,0)</f>
        <v>#REF!</v>
      </c>
      <c r="F50" s="25"/>
      <c r="H50" s="24"/>
      <c r="J50" s="22" t="e">
        <f ca="1">" "&amp;VLOOKUP(3+10*H41,INDIRECT(H51),4,0)</f>
        <v>#REF!</v>
      </c>
      <c r="M50" s="25"/>
    </row>
    <row r="51" spans="1:13" ht="15.75" customHeight="1">
      <c r="A51" s="27" t="str">
        <f>$A$12</f>
        <v>ses1</v>
      </c>
      <c r="B51" s="28"/>
      <c r="C51" s="29" t="e">
        <f ca="1">" "&amp;VLOOKUP(4+10*A41,INDIRECT(A51),4,0)</f>
        <v>#REF!</v>
      </c>
      <c r="D51" s="28"/>
      <c r="E51" s="28"/>
      <c r="F51" s="30"/>
      <c r="H51" s="27" t="str">
        <f>$A$12</f>
        <v>ses1</v>
      </c>
      <c r="I51" s="28"/>
      <c r="J51" s="29" t="e">
        <f ca="1">" "&amp;VLOOKUP(4+10*H41,INDIRECT(H51),4,0)</f>
        <v>#REF!</v>
      </c>
      <c r="K51" s="28"/>
      <c r="L51" s="28"/>
      <c r="M51" s="30"/>
    </row>
  </sheetData>
  <sheetProtection/>
  <printOptions horizontalCentered="1"/>
  <pageMargins left="0" right="0" top="0.1968503937007874" bottom="0" header="0" footer="0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AB98"/>
  <sheetViews>
    <sheetView zoomScalePageLayoutView="0" workbookViewId="0" topLeftCell="A61">
      <selection activeCell="P3" sqref="P3"/>
    </sheetView>
  </sheetViews>
  <sheetFormatPr defaultColWidth="6.375" defaultRowHeight="9" customHeight="1"/>
  <cols>
    <col min="1" max="1" width="2.75390625" style="100" customWidth="1"/>
    <col min="2" max="2" width="3.625" style="100" customWidth="1"/>
    <col min="3" max="3" width="2.75390625" style="100" customWidth="1"/>
    <col min="4" max="4" width="3.625" style="100" customWidth="1"/>
    <col min="5" max="5" width="2.75390625" style="100" customWidth="1"/>
    <col min="6" max="6" width="3.625" style="100" customWidth="1"/>
    <col min="7" max="7" width="6.125" style="100" customWidth="1"/>
    <col min="8" max="8" width="2.75390625" style="100" customWidth="1"/>
    <col min="9" max="9" width="3.625" style="100" customWidth="1"/>
    <col min="10" max="10" width="2.75390625" style="100" customWidth="1"/>
    <col min="11" max="11" width="3.625" style="100" customWidth="1"/>
    <col min="12" max="12" width="2.75390625" style="100" customWidth="1"/>
    <col min="13" max="13" width="3.625" style="100" customWidth="1"/>
    <col min="14" max="14" width="6.125" style="100" customWidth="1"/>
    <col min="15" max="15" width="2.75390625" style="100" customWidth="1"/>
    <col min="16" max="16" width="3.625" style="100" customWidth="1"/>
    <col min="17" max="17" width="2.75390625" style="100" customWidth="1"/>
    <col min="18" max="18" width="3.625" style="100" customWidth="1"/>
    <col min="19" max="19" width="2.75390625" style="100" customWidth="1"/>
    <col min="20" max="20" width="3.625" style="100" customWidth="1"/>
    <col min="21" max="21" width="6.125" style="100" customWidth="1"/>
    <col min="22" max="22" width="2.75390625" style="100" customWidth="1"/>
    <col min="23" max="23" width="3.625" style="100" customWidth="1"/>
    <col min="24" max="24" width="2.75390625" style="100" customWidth="1"/>
    <col min="25" max="25" width="3.625" style="100" customWidth="1"/>
    <col min="26" max="26" width="2.75390625" style="100" customWidth="1"/>
    <col min="27" max="27" width="3.625" style="100" customWidth="1"/>
    <col min="28" max="28" width="6.125" style="100" customWidth="1"/>
    <col min="29" max="16384" width="6.375" style="100" customWidth="1"/>
  </cols>
  <sheetData>
    <row r="1" spans="2:28" s="81" customFormat="1" ht="34.5" customHeight="1">
      <c r="B1" s="79"/>
      <c r="C1" s="79"/>
      <c r="E1" s="79"/>
      <c r="H1" s="79"/>
      <c r="I1" s="79"/>
      <c r="J1" s="79"/>
      <c r="K1" s="284" t="s">
        <v>1100</v>
      </c>
      <c r="L1" s="282"/>
      <c r="M1" s="282"/>
      <c r="N1" s="282"/>
      <c r="O1" s="282"/>
      <c r="P1" s="282"/>
      <c r="Q1" s="282"/>
      <c r="R1" s="282"/>
      <c r="S1" s="282"/>
      <c r="T1" s="282"/>
      <c r="U1" s="282"/>
      <c r="V1" s="282"/>
      <c r="W1" s="282"/>
      <c r="X1" s="282"/>
      <c r="Y1" s="282"/>
      <c r="Z1" s="283"/>
      <c r="AA1" s="80"/>
      <c r="AB1" s="101" t="str">
        <f>"ses"&amp;P2</f>
        <v>ses9</v>
      </c>
    </row>
    <row r="2" spans="1:28" s="81" customFormat="1" ht="30" customHeight="1">
      <c r="A2" s="102" t="s">
        <v>76</v>
      </c>
      <c r="B2" s="103"/>
      <c r="C2" s="104"/>
      <c r="D2" s="104"/>
      <c r="E2" s="104"/>
      <c r="F2" s="105"/>
      <c r="G2" s="106"/>
      <c r="H2" s="104"/>
      <c r="I2" s="104"/>
      <c r="J2" s="104"/>
      <c r="K2" s="104"/>
      <c r="L2" s="104"/>
      <c r="M2" s="105"/>
      <c r="N2" s="103"/>
      <c r="O2" s="107" t="s">
        <v>54</v>
      </c>
      <c r="P2" s="108">
        <v>9</v>
      </c>
      <c r="Q2" s="106"/>
      <c r="R2" s="104"/>
      <c r="S2" s="104"/>
      <c r="T2" s="105"/>
      <c r="U2" s="103"/>
      <c r="V2" s="106"/>
      <c r="W2" s="104" t="s">
        <v>74</v>
      </c>
      <c r="X2" s="104" t="s">
        <v>74</v>
      </c>
      <c r="Y2" s="103" t="s">
        <v>74</v>
      </c>
      <c r="Z2" s="106" t="s">
        <v>74</v>
      </c>
      <c r="AA2" s="105" t="s">
        <v>74</v>
      </c>
      <c r="AB2" s="109" t="s">
        <v>74</v>
      </c>
    </row>
    <row r="3" spans="1:28" s="81" customFormat="1" ht="9" customHeight="1">
      <c r="A3" s="83" t="s">
        <v>51</v>
      </c>
      <c r="B3" s="84"/>
      <c r="C3" s="85" t="s">
        <v>52</v>
      </c>
      <c r="D3" s="110" t="str">
        <f ca="1">""&amp;VLOOKUP(1+10*B4,INDIRECT($AB$1),2,0)</f>
        <v>A765</v>
      </c>
      <c r="E3" s="86"/>
      <c r="F3" s="87"/>
      <c r="G3" s="88" t="str">
        <f>MID("WNES",1+MOD(B4,4),1)</f>
        <v>N</v>
      </c>
      <c r="H3" s="83" t="s">
        <v>51</v>
      </c>
      <c r="I3" s="84"/>
      <c r="J3" s="85" t="s">
        <v>52</v>
      </c>
      <c r="K3" s="110" t="str">
        <f ca="1">""&amp;VLOOKUP(1+10*I4,INDIRECT($AB$1),2,0)</f>
        <v>Q6</v>
      </c>
      <c r="L3" s="86"/>
      <c r="M3" s="87"/>
      <c r="N3" s="88" t="str">
        <f>MID("WNES",1+MOD(I4,4),1)</f>
        <v>E</v>
      </c>
      <c r="O3" s="83" t="s">
        <v>51</v>
      </c>
      <c r="P3" s="84"/>
      <c r="Q3" s="85" t="s">
        <v>52</v>
      </c>
      <c r="R3" s="110" t="str">
        <f ca="1">""&amp;VLOOKUP(1+10*P4,INDIRECT($AB$1),2,0)</f>
        <v>10</v>
      </c>
      <c r="S3" s="86"/>
      <c r="T3" s="87"/>
      <c r="U3" s="88" t="str">
        <f>MID("WNES",1+MOD(P4,4),1)</f>
        <v>S</v>
      </c>
      <c r="V3" s="83" t="s">
        <v>51</v>
      </c>
      <c r="W3" s="84"/>
      <c r="X3" s="85" t="s">
        <v>52</v>
      </c>
      <c r="Y3" s="110" t="str">
        <f ca="1">""&amp;VLOOKUP(1+10*W4,INDIRECT($AB$1),2,0)</f>
        <v>J873</v>
      </c>
      <c r="Z3" s="86"/>
      <c r="AA3" s="87"/>
      <c r="AB3" s="88" t="str">
        <f>MID("WNES",1+MOD(W4,4),1)</f>
        <v>W</v>
      </c>
    </row>
    <row r="4" spans="1:28" s="81" customFormat="1" ht="9" customHeight="1">
      <c r="A4" s="89"/>
      <c r="B4" s="90">
        <v>1</v>
      </c>
      <c r="C4" s="91" t="s">
        <v>15</v>
      </c>
      <c r="D4" s="111" t="str">
        <f ca="1">""&amp;VLOOKUP(2+10*B4,INDIRECT($AB$1),2,0)</f>
        <v>Q6</v>
      </c>
      <c r="E4" s="92"/>
      <c r="G4" s="93" t="str">
        <f>MID(" EW  NS NoneBoth",1+4*INT(MOD(11*B4,16)/4),4)</f>
        <v>None</v>
      </c>
      <c r="H4" s="89"/>
      <c r="I4" s="90">
        <f>1+B4</f>
        <v>2</v>
      </c>
      <c r="J4" s="91" t="s">
        <v>15</v>
      </c>
      <c r="K4" s="111" t="str">
        <f ca="1">""&amp;VLOOKUP(2+10*I4,INDIRECT($AB$1),2,0)</f>
        <v>AQ95</v>
      </c>
      <c r="L4" s="92"/>
      <c r="N4" s="93" t="str">
        <f>MID(" EW  NS NoneBoth",1+4*INT(MOD(11*I4,16)/4),4)</f>
        <v> NS </v>
      </c>
      <c r="O4" s="89"/>
      <c r="P4" s="90">
        <f>1+I4</f>
        <v>3</v>
      </c>
      <c r="Q4" s="91" t="s">
        <v>15</v>
      </c>
      <c r="R4" s="111" t="str">
        <f ca="1">""&amp;VLOOKUP(2+10*P4,INDIRECT($AB$1),2,0)</f>
        <v>K754</v>
      </c>
      <c r="S4" s="92"/>
      <c r="U4" s="93" t="str">
        <f>MID(" EW  NS NoneBoth",1+4*INT(MOD(11*P4,16)/4),4)</f>
        <v> EW </v>
      </c>
      <c r="V4" s="89"/>
      <c r="W4" s="90">
        <f>1+P4</f>
        <v>4</v>
      </c>
      <c r="X4" s="91" t="s">
        <v>15</v>
      </c>
      <c r="Y4" s="111" t="str">
        <f ca="1">""&amp;VLOOKUP(2+10*W4,INDIRECT($AB$1),2,0)</f>
        <v>8763</v>
      </c>
      <c r="Z4" s="92"/>
      <c r="AB4" s="93" t="str">
        <f>MID(" EW  NS NoneBoth",1+4*INT(MOD(11*W4,16)/4),4)</f>
        <v>Both</v>
      </c>
    </row>
    <row r="5" spans="1:28" s="81" customFormat="1" ht="9" customHeight="1">
      <c r="A5" s="94"/>
      <c r="C5" s="91" t="s">
        <v>53</v>
      </c>
      <c r="D5" s="111" t="str">
        <f ca="1">""&amp;VLOOKUP(3+10*B4,INDIRECT($AB$1),2,0)</f>
        <v>542</v>
      </c>
      <c r="E5" s="92"/>
      <c r="G5" s="95"/>
      <c r="H5" s="94"/>
      <c r="J5" s="91" t="s">
        <v>53</v>
      </c>
      <c r="K5" s="111" t="str">
        <f ca="1">""&amp;VLOOKUP(3+10*I4,INDIRECT($AB$1),2,0)</f>
        <v>764</v>
      </c>
      <c r="L5" s="92"/>
      <c r="N5" s="95"/>
      <c r="O5" s="94"/>
      <c r="Q5" s="91" t="s">
        <v>53</v>
      </c>
      <c r="R5" s="111" t="str">
        <f ca="1">""&amp;VLOOKUP(3+10*P4,INDIRECT($AB$1),2,0)</f>
        <v>KQJ53</v>
      </c>
      <c r="S5" s="92"/>
      <c r="U5" s="95"/>
      <c r="V5" s="94"/>
      <c r="X5" s="91" t="s">
        <v>53</v>
      </c>
      <c r="Y5" s="111" t="str">
        <f ca="1">""&amp;VLOOKUP(3+10*W4,INDIRECT($AB$1),2,0)</f>
        <v>J42</v>
      </c>
      <c r="Z5" s="92"/>
      <c r="AB5" s="95"/>
    </row>
    <row r="6" spans="1:28" s="81" customFormat="1" ht="9" customHeight="1">
      <c r="A6" s="94"/>
      <c r="C6" s="91" t="s">
        <v>17</v>
      </c>
      <c r="D6" s="111" t="str">
        <f ca="1">""&amp;VLOOKUP(4+10*B4,INDIRECT($AB$1),2,0)</f>
        <v>Q763</v>
      </c>
      <c r="E6" s="92"/>
      <c r="G6" s="95"/>
      <c r="H6" s="94"/>
      <c r="J6" s="91" t="s">
        <v>17</v>
      </c>
      <c r="K6" s="111" t="str">
        <f ca="1">""&amp;VLOOKUP(4+10*I4,INDIRECT($AB$1),2,0)</f>
        <v>10965</v>
      </c>
      <c r="L6" s="92"/>
      <c r="N6" s="95"/>
      <c r="O6" s="94"/>
      <c r="Q6" s="91" t="s">
        <v>17</v>
      </c>
      <c r="R6" s="111" t="str">
        <f ca="1">""&amp;VLOOKUP(4+10*P4,INDIRECT($AB$1),2,0)</f>
        <v>K63</v>
      </c>
      <c r="S6" s="92"/>
      <c r="U6" s="95"/>
      <c r="V6" s="94"/>
      <c r="X6" s="91" t="s">
        <v>17</v>
      </c>
      <c r="Y6" s="111" t="str">
        <f ca="1">""&amp;VLOOKUP(4+10*W4,INDIRECT($AB$1),2,0)</f>
        <v>J9</v>
      </c>
      <c r="Z6" s="92"/>
      <c r="AB6" s="95"/>
    </row>
    <row r="7" spans="1:28" s="81" customFormat="1" ht="9" customHeight="1">
      <c r="A7" s="96" t="s">
        <v>52</v>
      </c>
      <c r="B7" s="111" t="str">
        <f ca="1">""&amp;VLOOKUP(1+10*B4,INDIRECT($AB$1),5,0)</f>
        <v>1043</v>
      </c>
      <c r="C7" s="92"/>
      <c r="E7" s="91" t="s">
        <v>52</v>
      </c>
      <c r="F7" s="111" t="str">
        <f ca="1">""&amp;VLOOKUP(1+10*B4,INDIRECT($AB$1),3,0)</f>
        <v>Q92</v>
      </c>
      <c r="G7" s="95"/>
      <c r="H7" s="96" t="s">
        <v>52</v>
      </c>
      <c r="I7" s="111" t="str">
        <f ca="1">""&amp;VLOOKUP(1+10*I4,INDIRECT($AB$1),5,0)</f>
        <v>AKJ98</v>
      </c>
      <c r="J7" s="92"/>
      <c r="L7" s="91" t="s">
        <v>52</v>
      </c>
      <c r="M7" s="111" t="str">
        <f ca="1">""&amp;VLOOKUP(1+10*I4,INDIRECT($AB$1),3,0)</f>
        <v>753</v>
      </c>
      <c r="N7" s="95"/>
      <c r="O7" s="96" t="s">
        <v>52</v>
      </c>
      <c r="P7" s="111" t="str">
        <f ca="1">""&amp;VLOOKUP(1+10*P4,INDIRECT($AB$1),5,0)</f>
        <v>AJ765</v>
      </c>
      <c r="Q7" s="92"/>
      <c r="S7" s="91" t="s">
        <v>52</v>
      </c>
      <c r="T7" s="111" t="str">
        <f ca="1">""&amp;VLOOKUP(1+10*P4,INDIRECT($AB$1),3,0)</f>
        <v>KQ983</v>
      </c>
      <c r="U7" s="95"/>
      <c r="V7" s="96" t="s">
        <v>52</v>
      </c>
      <c r="W7" s="111" t="str">
        <f ca="1">""&amp;VLOOKUP(1+10*W4,INDIRECT($AB$1),5,0)</f>
        <v>A96</v>
      </c>
      <c r="X7" s="92"/>
      <c r="Z7" s="91" t="s">
        <v>52</v>
      </c>
      <c r="AA7" s="111" t="str">
        <f ca="1">""&amp;VLOOKUP(1+10*W4,INDIRECT($AB$1),3,0)</f>
        <v>Q1042</v>
      </c>
      <c r="AB7" s="95"/>
    </row>
    <row r="8" spans="1:28" s="81" customFormat="1" ht="9" customHeight="1">
      <c r="A8" s="96" t="s">
        <v>15</v>
      </c>
      <c r="B8" s="111" t="str">
        <f ca="1">""&amp;VLOOKUP(2+10*B4,INDIRECT($AB$1),5,0)</f>
        <v>K943</v>
      </c>
      <c r="C8" s="92"/>
      <c r="E8" s="91" t="s">
        <v>15</v>
      </c>
      <c r="F8" s="111" t="str">
        <f ca="1">""&amp;VLOOKUP(2+10*B4,INDIRECT($AB$1),3,0)</f>
        <v>A10852</v>
      </c>
      <c r="G8" s="95"/>
      <c r="H8" s="96" t="s">
        <v>15</v>
      </c>
      <c r="I8" s="111" t="str">
        <f ca="1">""&amp;VLOOKUP(2+10*I4,INDIRECT($AB$1),5,0)</f>
        <v>J832</v>
      </c>
      <c r="J8" s="92"/>
      <c r="L8" s="91" t="s">
        <v>15</v>
      </c>
      <c r="M8" s="111" t="str">
        <f ca="1">""&amp;VLOOKUP(2+10*I4,INDIRECT($AB$1),3,0)</f>
        <v>K764</v>
      </c>
      <c r="N8" s="95"/>
      <c r="O8" s="96" t="s">
        <v>15</v>
      </c>
      <c r="P8" s="111" t="str">
        <f ca="1">""&amp;VLOOKUP(2+10*P4,INDIRECT($AB$1),5,0)</f>
        <v>--</v>
      </c>
      <c r="Q8" s="92"/>
      <c r="S8" s="91" t="s">
        <v>15</v>
      </c>
      <c r="T8" s="111" t="str">
        <f ca="1">""&amp;VLOOKUP(2+10*P4,INDIRECT($AB$1),3,0)</f>
        <v>AJ932</v>
      </c>
      <c r="U8" s="95"/>
      <c r="V8" s="96" t="s">
        <v>15</v>
      </c>
      <c r="W8" s="111" t="str">
        <f ca="1">""&amp;VLOOKUP(2+10*W4,INDIRECT($AB$1),5,0)</f>
        <v>109</v>
      </c>
      <c r="X8" s="92"/>
      <c r="Z8" s="91" t="s">
        <v>15</v>
      </c>
      <c r="AA8" s="111" t="str">
        <f ca="1">""&amp;VLOOKUP(2+10*W4,INDIRECT($AB$1),3,0)</f>
        <v>AJ4</v>
      </c>
      <c r="AB8" s="95"/>
    </row>
    <row r="9" spans="1:28" s="81" customFormat="1" ht="9" customHeight="1">
      <c r="A9" s="96" t="s">
        <v>53</v>
      </c>
      <c r="B9" s="111" t="str">
        <f ca="1">""&amp;VLOOKUP(3+10*B4,INDIRECT($AB$1),5,0)</f>
        <v>73</v>
      </c>
      <c r="C9" s="92"/>
      <c r="E9" s="91" t="s">
        <v>53</v>
      </c>
      <c r="F9" s="111" t="str">
        <f ca="1">""&amp;VLOOKUP(3+10*B4,INDIRECT($AB$1),3,0)</f>
        <v>KJ6</v>
      </c>
      <c r="G9" s="95"/>
      <c r="H9" s="96" t="s">
        <v>53</v>
      </c>
      <c r="I9" s="111" t="str">
        <f ca="1">""&amp;VLOOKUP(3+10*I4,INDIRECT($AB$1),5,0)</f>
        <v>AK2</v>
      </c>
      <c r="J9" s="92"/>
      <c r="L9" s="91" t="s">
        <v>53</v>
      </c>
      <c r="M9" s="111" t="str">
        <f ca="1">""&amp;VLOOKUP(3+10*I4,INDIRECT($AB$1),3,0)</f>
        <v>109</v>
      </c>
      <c r="N9" s="95"/>
      <c r="O9" s="96" t="s">
        <v>53</v>
      </c>
      <c r="P9" s="111" t="str">
        <f ca="1">""&amp;VLOOKUP(3+10*P4,INDIRECT($AB$1),5,0)</f>
        <v>984</v>
      </c>
      <c r="Q9" s="92"/>
      <c r="S9" s="91" t="s">
        <v>53</v>
      </c>
      <c r="T9" s="111" t="str">
        <f ca="1">""&amp;VLOOKUP(3+10*P4,INDIRECT($AB$1),3,0)</f>
        <v>72</v>
      </c>
      <c r="U9" s="95"/>
      <c r="V9" s="96" t="s">
        <v>53</v>
      </c>
      <c r="W9" s="111" t="str">
        <f ca="1">""&amp;VLOOKUP(3+10*W4,INDIRECT($AB$1),5,0)</f>
        <v>KQ109863</v>
      </c>
      <c r="X9" s="92"/>
      <c r="Z9" s="91" t="s">
        <v>53</v>
      </c>
      <c r="AA9" s="111" t="str">
        <f ca="1">""&amp;VLOOKUP(3+10*W4,INDIRECT($AB$1),3,0)</f>
        <v>--</v>
      </c>
      <c r="AB9" s="95"/>
    </row>
    <row r="10" spans="1:28" s="81" customFormat="1" ht="9" customHeight="1">
      <c r="A10" s="96" t="s">
        <v>17</v>
      </c>
      <c r="B10" s="111" t="str">
        <f ca="1">""&amp;VLOOKUP(4+10*B4,INDIRECT($AB$1),5,0)</f>
        <v>A942</v>
      </c>
      <c r="C10" s="92"/>
      <c r="E10" s="91" t="s">
        <v>17</v>
      </c>
      <c r="F10" s="111" t="str">
        <f ca="1">""&amp;VLOOKUP(4+10*B4,INDIRECT($AB$1),3,0)</f>
        <v>105</v>
      </c>
      <c r="G10" s="95"/>
      <c r="H10" s="96" t="s">
        <v>17</v>
      </c>
      <c r="I10" s="111" t="str">
        <f ca="1">""&amp;VLOOKUP(4+10*I4,INDIRECT($AB$1),5,0)</f>
        <v>8</v>
      </c>
      <c r="J10" s="92"/>
      <c r="L10" s="91" t="s">
        <v>17</v>
      </c>
      <c r="M10" s="111" t="str">
        <f ca="1">""&amp;VLOOKUP(4+10*I4,INDIRECT($AB$1),3,0)</f>
        <v>KQJ4</v>
      </c>
      <c r="N10" s="95"/>
      <c r="O10" s="96" t="s">
        <v>17</v>
      </c>
      <c r="P10" s="111" t="str">
        <f ca="1">""&amp;VLOOKUP(4+10*P4,INDIRECT($AB$1),5,0)</f>
        <v>AJ974</v>
      </c>
      <c r="Q10" s="92"/>
      <c r="S10" s="91" t="s">
        <v>17</v>
      </c>
      <c r="T10" s="111" t="str">
        <f ca="1">""&amp;VLOOKUP(4+10*P4,INDIRECT($AB$1),3,0)</f>
        <v>2</v>
      </c>
      <c r="U10" s="95"/>
      <c r="V10" s="96" t="s">
        <v>17</v>
      </c>
      <c r="W10" s="111" t="str">
        <f ca="1">""&amp;VLOOKUP(4+10*W4,INDIRECT($AB$1),5,0)</f>
        <v>3</v>
      </c>
      <c r="X10" s="92"/>
      <c r="Z10" s="91" t="s">
        <v>17</v>
      </c>
      <c r="AA10" s="111" t="str">
        <f ca="1">""&amp;VLOOKUP(4+10*W4,INDIRECT($AB$1),3,0)</f>
        <v>Q87642</v>
      </c>
      <c r="AB10" s="95"/>
    </row>
    <row r="11" spans="1:28" s="81" customFormat="1" ht="9" customHeight="1">
      <c r="A11" s="94"/>
      <c r="C11" s="91" t="s">
        <v>52</v>
      </c>
      <c r="D11" s="111" t="str">
        <f ca="1">""&amp;VLOOKUP(1+10*B4,INDIRECT($AB$1),4,0)</f>
        <v>KJ8</v>
      </c>
      <c r="E11" s="92"/>
      <c r="G11" s="95"/>
      <c r="H11" s="94"/>
      <c r="J11" s="91" t="s">
        <v>52</v>
      </c>
      <c r="K11" s="111" t="str">
        <f ca="1">""&amp;VLOOKUP(1+10*I4,INDIRECT($AB$1),4,0)</f>
        <v>1042</v>
      </c>
      <c r="L11" s="92"/>
      <c r="N11" s="95"/>
      <c r="O11" s="94"/>
      <c r="Q11" s="91" t="s">
        <v>52</v>
      </c>
      <c r="R11" s="111" t="str">
        <f ca="1">""&amp;VLOOKUP(1+10*P4,INDIRECT($AB$1),4,0)</f>
        <v>42</v>
      </c>
      <c r="S11" s="92"/>
      <c r="U11" s="95"/>
      <c r="V11" s="94"/>
      <c r="X11" s="91" t="s">
        <v>52</v>
      </c>
      <c r="Y11" s="111" t="str">
        <f ca="1">""&amp;VLOOKUP(1+10*W4,INDIRECT($AB$1),4,0)</f>
        <v>K5</v>
      </c>
      <c r="Z11" s="92"/>
      <c r="AB11" s="95"/>
    </row>
    <row r="12" spans="1:28" s="81" customFormat="1" ht="9" customHeight="1">
      <c r="A12" s="94"/>
      <c r="C12" s="91" t="s">
        <v>15</v>
      </c>
      <c r="D12" s="111" t="str">
        <f ca="1">""&amp;VLOOKUP(2+10*B4,INDIRECT($AB$1),4,0)</f>
        <v>J7</v>
      </c>
      <c r="E12" s="92"/>
      <c r="G12" s="95"/>
      <c r="H12" s="94"/>
      <c r="J12" s="91" t="s">
        <v>15</v>
      </c>
      <c r="K12" s="111" t="str">
        <f ca="1">""&amp;VLOOKUP(2+10*I4,INDIRECT($AB$1),4,0)</f>
        <v>10</v>
      </c>
      <c r="L12" s="92"/>
      <c r="N12" s="95"/>
      <c r="O12" s="94"/>
      <c r="Q12" s="91" t="s">
        <v>15</v>
      </c>
      <c r="R12" s="111" t="str">
        <f ca="1">""&amp;VLOOKUP(2+10*P4,INDIRECT($AB$1),4,0)</f>
        <v>Q1086</v>
      </c>
      <c r="S12" s="92"/>
      <c r="U12" s="95"/>
      <c r="V12" s="94"/>
      <c r="X12" s="91" t="s">
        <v>15</v>
      </c>
      <c r="Y12" s="111" t="str">
        <f ca="1">""&amp;VLOOKUP(2+10*W4,INDIRECT($AB$1),4,0)</f>
        <v>KQ52</v>
      </c>
      <c r="Z12" s="92"/>
      <c r="AB12" s="95"/>
    </row>
    <row r="13" spans="1:28" s="81" customFormat="1" ht="9" customHeight="1">
      <c r="A13" s="94"/>
      <c r="C13" s="91" t="s">
        <v>53</v>
      </c>
      <c r="D13" s="111" t="str">
        <f ca="1">""&amp;VLOOKUP(3+10*B4,INDIRECT($AB$1),4,0)</f>
        <v>AQ1098</v>
      </c>
      <c r="E13" s="92"/>
      <c r="G13" s="95"/>
      <c r="H13" s="94"/>
      <c r="J13" s="91" t="s">
        <v>53</v>
      </c>
      <c r="K13" s="111" t="str">
        <f ca="1">""&amp;VLOOKUP(3+10*I4,INDIRECT($AB$1),4,0)</f>
        <v>QJ853</v>
      </c>
      <c r="L13" s="92"/>
      <c r="N13" s="95"/>
      <c r="O13" s="94"/>
      <c r="Q13" s="91" t="s">
        <v>53</v>
      </c>
      <c r="R13" s="111" t="str">
        <f ca="1">""&amp;VLOOKUP(3+10*P4,INDIRECT($AB$1),4,0)</f>
        <v>A106</v>
      </c>
      <c r="S13" s="92"/>
      <c r="U13" s="95"/>
      <c r="V13" s="94"/>
      <c r="X13" s="91" t="s">
        <v>53</v>
      </c>
      <c r="Y13" s="111" t="str">
        <f ca="1">""&amp;VLOOKUP(3+10*W4,INDIRECT($AB$1),4,0)</f>
        <v>A75</v>
      </c>
      <c r="Z13" s="92"/>
      <c r="AB13" s="95"/>
    </row>
    <row r="14" spans="1:28" s="81" customFormat="1" ht="9.75" customHeight="1">
      <c r="A14" s="89"/>
      <c r="B14" s="82"/>
      <c r="C14" s="97" t="s">
        <v>17</v>
      </c>
      <c r="D14" s="112" t="str">
        <f ca="1">""&amp;VLOOKUP(4+10*B4,INDIRECT($AB$1),4,0)</f>
        <v>KJ8</v>
      </c>
      <c r="E14" s="98"/>
      <c r="F14" s="82"/>
      <c r="G14" s="99"/>
      <c r="H14" s="89"/>
      <c r="I14" s="82"/>
      <c r="J14" s="97" t="s">
        <v>17</v>
      </c>
      <c r="K14" s="112" t="str">
        <f ca="1">""&amp;VLOOKUP(4+10*I4,INDIRECT($AB$1),4,0)</f>
        <v>A732</v>
      </c>
      <c r="L14" s="98"/>
      <c r="M14" s="82"/>
      <c r="N14" s="99"/>
      <c r="O14" s="89"/>
      <c r="P14" s="82"/>
      <c r="Q14" s="97" t="s">
        <v>17</v>
      </c>
      <c r="R14" s="112" t="str">
        <f ca="1">""&amp;VLOOKUP(4+10*P4,INDIRECT($AB$1),4,0)</f>
        <v>Q1085</v>
      </c>
      <c r="S14" s="98"/>
      <c r="T14" s="82"/>
      <c r="U14" s="99"/>
      <c r="V14" s="89"/>
      <c r="W14" s="82"/>
      <c r="X14" s="97" t="s">
        <v>17</v>
      </c>
      <c r="Y14" s="112" t="str">
        <f ca="1">""&amp;VLOOKUP(4+10*W4,INDIRECT($AB$1),4,0)</f>
        <v>AK105</v>
      </c>
      <c r="Z14" s="98"/>
      <c r="AA14" s="82"/>
      <c r="AB14" s="99"/>
    </row>
    <row r="15" spans="1:28" s="81" customFormat="1" ht="9" customHeight="1">
      <c r="A15" s="83" t="s">
        <v>51</v>
      </c>
      <c r="B15" s="84"/>
      <c r="C15" s="85" t="s">
        <v>52</v>
      </c>
      <c r="D15" s="110" t="str">
        <f ca="1">""&amp;VLOOKUP(1+10*B16,INDIRECT($AB$1),2,0)</f>
        <v>432</v>
      </c>
      <c r="E15" s="86"/>
      <c r="F15" s="87"/>
      <c r="G15" s="88" t="str">
        <f>MID("WNES",1+MOD(B16,4),1)</f>
        <v>N</v>
      </c>
      <c r="H15" s="83" t="s">
        <v>51</v>
      </c>
      <c r="I15" s="84"/>
      <c r="J15" s="85" t="s">
        <v>52</v>
      </c>
      <c r="K15" s="110" t="str">
        <f ca="1">""&amp;VLOOKUP(1+10*I16,INDIRECT($AB$1),2,0)</f>
        <v>74</v>
      </c>
      <c r="L15" s="86"/>
      <c r="M15" s="87"/>
      <c r="N15" s="88" t="str">
        <f>MID("WNES",1+MOD(I16,4),1)</f>
        <v>E</v>
      </c>
      <c r="O15" s="83" t="s">
        <v>51</v>
      </c>
      <c r="P15" s="84"/>
      <c r="Q15" s="85" t="s">
        <v>52</v>
      </c>
      <c r="R15" s="110" t="str">
        <f ca="1">""&amp;VLOOKUP(1+10*P16,INDIRECT($AB$1),2,0)</f>
        <v>AQ95</v>
      </c>
      <c r="S15" s="86"/>
      <c r="T15" s="87"/>
      <c r="U15" s="88" t="str">
        <f>MID("WNES",1+MOD(P16,4),1)</f>
        <v>S</v>
      </c>
      <c r="V15" s="83" t="s">
        <v>51</v>
      </c>
      <c r="W15" s="84"/>
      <c r="X15" s="85" t="s">
        <v>52</v>
      </c>
      <c r="Y15" s="110" t="str">
        <f ca="1">""&amp;VLOOKUP(1+10*W16,INDIRECT($AB$1),2,0)</f>
        <v>Q762</v>
      </c>
      <c r="Z15" s="86"/>
      <c r="AA15" s="87"/>
      <c r="AB15" s="88" t="str">
        <f>MID("WNES",1+MOD(W16,4),1)</f>
        <v>W</v>
      </c>
    </row>
    <row r="16" spans="1:28" s="81" customFormat="1" ht="9" customHeight="1">
      <c r="A16" s="89"/>
      <c r="B16" s="90">
        <f>1+W4</f>
        <v>5</v>
      </c>
      <c r="C16" s="91" t="s">
        <v>15</v>
      </c>
      <c r="D16" s="111" t="str">
        <f ca="1">""&amp;VLOOKUP(2+10*B16,INDIRECT($AB$1),2,0)</f>
        <v>J1074</v>
      </c>
      <c r="E16" s="92"/>
      <c r="G16" s="93" t="str">
        <f>MID(" EW  NS NoneBoth",1+4*INT(MOD(11*B16,16)/4),4)</f>
        <v> NS </v>
      </c>
      <c r="H16" s="89"/>
      <c r="I16" s="90">
        <f>1+B16</f>
        <v>6</v>
      </c>
      <c r="J16" s="91" t="s">
        <v>15</v>
      </c>
      <c r="K16" s="111" t="str">
        <f ca="1">""&amp;VLOOKUP(2+10*I16,INDIRECT($AB$1),2,0)</f>
        <v>AJ943</v>
      </c>
      <c r="L16" s="92"/>
      <c r="N16" s="93" t="str">
        <f>MID(" EW  NS NoneBoth",1+4*INT(MOD(11*I16,16)/4),4)</f>
        <v> EW </v>
      </c>
      <c r="O16" s="89"/>
      <c r="P16" s="90">
        <f>1+I16</f>
        <v>7</v>
      </c>
      <c r="Q16" s="91" t="s">
        <v>15</v>
      </c>
      <c r="R16" s="111" t="str">
        <f ca="1">""&amp;VLOOKUP(2+10*P16,INDIRECT($AB$1),2,0)</f>
        <v>1087</v>
      </c>
      <c r="S16" s="92"/>
      <c r="U16" s="93" t="str">
        <f>MID(" EW  NS NoneBoth",1+4*INT(MOD(11*P16,16)/4),4)</f>
        <v>Both</v>
      </c>
      <c r="V16" s="89"/>
      <c r="W16" s="90">
        <f>1+P16</f>
        <v>8</v>
      </c>
      <c r="X16" s="91" t="s">
        <v>15</v>
      </c>
      <c r="Y16" s="111" t="str">
        <f ca="1">""&amp;VLOOKUP(2+10*W16,INDIRECT($AB$1),2,0)</f>
        <v>84</v>
      </c>
      <c r="Z16" s="92"/>
      <c r="AB16" s="93" t="str">
        <f>MID(" EW  NS NoneBoth",1+4*INT(MOD(11*W16,16)/4),4)</f>
        <v>None</v>
      </c>
    </row>
    <row r="17" spans="1:28" s="81" customFormat="1" ht="9" customHeight="1">
      <c r="A17" s="94"/>
      <c r="C17" s="91" t="s">
        <v>53</v>
      </c>
      <c r="D17" s="111" t="str">
        <f ca="1">""&amp;VLOOKUP(3+10*B16,INDIRECT($AB$1),2,0)</f>
        <v>A97</v>
      </c>
      <c r="E17" s="92"/>
      <c r="G17" s="95"/>
      <c r="H17" s="94"/>
      <c r="J17" s="91" t="s">
        <v>53</v>
      </c>
      <c r="K17" s="111" t="str">
        <f ca="1">""&amp;VLOOKUP(3+10*I16,INDIRECT($AB$1),2,0)</f>
        <v>K853</v>
      </c>
      <c r="L17" s="92"/>
      <c r="N17" s="95"/>
      <c r="O17" s="94"/>
      <c r="Q17" s="91" t="s">
        <v>53</v>
      </c>
      <c r="R17" s="111" t="str">
        <f ca="1">""&amp;VLOOKUP(3+10*P16,INDIRECT($AB$1),2,0)</f>
        <v>832</v>
      </c>
      <c r="S17" s="92"/>
      <c r="U17" s="95"/>
      <c r="V17" s="94"/>
      <c r="X17" s="91" t="s">
        <v>53</v>
      </c>
      <c r="Y17" s="111" t="str">
        <f ca="1">""&amp;VLOOKUP(3+10*W16,INDIRECT($AB$1),2,0)</f>
        <v>Q932</v>
      </c>
      <c r="Z17" s="92"/>
      <c r="AB17" s="95"/>
    </row>
    <row r="18" spans="1:28" s="81" customFormat="1" ht="9" customHeight="1">
      <c r="A18" s="94"/>
      <c r="C18" s="91" t="s">
        <v>17</v>
      </c>
      <c r="D18" s="111" t="str">
        <f ca="1">""&amp;VLOOKUP(4+10*B16,INDIRECT($AB$1),2,0)</f>
        <v>Q74</v>
      </c>
      <c r="E18" s="92"/>
      <c r="G18" s="95"/>
      <c r="H18" s="94"/>
      <c r="J18" s="91" t="s">
        <v>17</v>
      </c>
      <c r="K18" s="111" t="str">
        <f ca="1">""&amp;VLOOKUP(4+10*I16,INDIRECT($AB$1),2,0)</f>
        <v>54</v>
      </c>
      <c r="L18" s="92"/>
      <c r="N18" s="95"/>
      <c r="O18" s="94"/>
      <c r="Q18" s="91" t="s">
        <v>17</v>
      </c>
      <c r="R18" s="111" t="str">
        <f ca="1">""&amp;VLOOKUP(4+10*P16,INDIRECT($AB$1),2,0)</f>
        <v>654</v>
      </c>
      <c r="S18" s="92"/>
      <c r="U18" s="95"/>
      <c r="V18" s="94"/>
      <c r="X18" s="91" t="s">
        <v>17</v>
      </c>
      <c r="Y18" s="111" t="str">
        <f ca="1">""&amp;VLOOKUP(4+10*W16,INDIRECT($AB$1),2,0)</f>
        <v>AJ3</v>
      </c>
      <c r="Z18" s="92"/>
      <c r="AB18" s="95"/>
    </row>
    <row r="19" spans="1:28" s="81" customFormat="1" ht="9" customHeight="1">
      <c r="A19" s="96" t="s">
        <v>52</v>
      </c>
      <c r="B19" s="111" t="str">
        <f ca="1">""&amp;VLOOKUP(1+10*B16,INDIRECT($AB$1),5,0)</f>
        <v>10</v>
      </c>
      <c r="C19" s="92"/>
      <c r="E19" s="91" t="s">
        <v>52</v>
      </c>
      <c r="F19" s="111" t="str">
        <f ca="1">""&amp;VLOOKUP(1+10*B16,INDIRECT($AB$1),3,0)</f>
        <v>AKQ986</v>
      </c>
      <c r="G19" s="95"/>
      <c r="H19" s="96" t="s">
        <v>52</v>
      </c>
      <c r="I19" s="111" t="str">
        <f ca="1">""&amp;VLOOKUP(1+10*I16,INDIRECT($AB$1),5,0)</f>
        <v>KJ8</v>
      </c>
      <c r="J19" s="92"/>
      <c r="L19" s="91" t="s">
        <v>52</v>
      </c>
      <c r="M19" s="111" t="str">
        <f ca="1">""&amp;VLOOKUP(1+10*I16,INDIRECT($AB$1),3,0)</f>
        <v>AQ96</v>
      </c>
      <c r="N19" s="95"/>
      <c r="O19" s="96" t="s">
        <v>52</v>
      </c>
      <c r="P19" s="111" t="str">
        <f ca="1">""&amp;VLOOKUP(1+10*P16,INDIRECT($AB$1),5,0)</f>
        <v>K642</v>
      </c>
      <c r="Q19" s="92"/>
      <c r="S19" s="91" t="s">
        <v>52</v>
      </c>
      <c r="T19" s="111" t="str">
        <f ca="1">""&amp;VLOOKUP(1+10*P16,INDIRECT($AB$1),3,0)</f>
        <v>J103</v>
      </c>
      <c r="U19" s="95"/>
      <c r="V19" s="96" t="s">
        <v>52</v>
      </c>
      <c r="W19" s="111" t="str">
        <f ca="1">""&amp;VLOOKUP(1+10*W16,INDIRECT($AB$1),5,0)</f>
        <v>K83</v>
      </c>
      <c r="X19" s="92"/>
      <c r="Z19" s="91" t="s">
        <v>52</v>
      </c>
      <c r="AA19" s="111" t="str">
        <f ca="1">""&amp;VLOOKUP(1+10*W16,INDIRECT($AB$1),3,0)</f>
        <v>AJ1054</v>
      </c>
      <c r="AB19" s="95"/>
    </row>
    <row r="20" spans="1:28" s="81" customFormat="1" ht="9" customHeight="1">
      <c r="A20" s="96" t="s">
        <v>15</v>
      </c>
      <c r="B20" s="111" t="str">
        <f ca="1">""&amp;VLOOKUP(2+10*B16,INDIRECT($AB$1),5,0)</f>
        <v>K98</v>
      </c>
      <c r="C20" s="92"/>
      <c r="E20" s="91" t="s">
        <v>15</v>
      </c>
      <c r="F20" s="111" t="str">
        <f ca="1">""&amp;VLOOKUP(2+10*B16,INDIRECT($AB$1),3,0)</f>
        <v>63</v>
      </c>
      <c r="G20" s="95"/>
      <c r="H20" s="96" t="s">
        <v>15</v>
      </c>
      <c r="I20" s="111" t="str">
        <f ca="1">""&amp;VLOOKUP(2+10*I16,INDIRECT($AB$1),5,0)</f>
        <v>Q82</v>
      </c>
      <c r="J20" s="92"/>
      <c r="L20" s="91" t="s">
        <v>15</v>
      </c>
      <c r="M20" s="111" t="str">
        <f ca="1">""&amp;VLOOKUP(2+10*I16,INDIRECT($AB$1),3,0)</f>
        <v>K65</v>
      </c>
      <c r="N20" s="95"/>
      <c r="O20" s="96" t="s">
        <v>15</v>
      </c>
      <c r="P20" s="111" t="str">
        <f ca="1">""&amp;VLOOKUP(2+10*P16,INDIRECT($AB$1),5,0)</f>
        <v>Q3</v>
      </c>
      <c r="Q20" s="92"/>
      <c r="S20" s="91" t="s">
        <v>15</v>
      </c>
      <c r="T20" s="111" t="str">
        <f ca="1">""&amp;VLOOKUP(2+10*P16,INDIRECT($AB$1),3,0)</f>
        <v>KJ2</v>
      </c>
      <c r="U20" s="95"/>
      <c r="V20" s="96" t="s">
        <v>15</v>
      </c>
      <c r="W20" s="111" t="str">
        <f ca="1">""&amp;VLOOKUP(2+10*W16,INDIRECT($AB$1),5,0)</f>
        <v>--</v>
      </c>
      <c r="X20" s="92"/>
      <c r="Z20" s="91" t="s">
        <v>15</v>
      </c>
      <c r="AA20" s="111" t="str">
        <f ca="1">""&amp;VLOOKUP(2+10*W16,INDIRECT($AB$1),3,0)</f>
        <v>9652</v>
      </c>
      <c r="AB20" s="95"/>
    </row>
    <row r="21" spans="1:28" s="81" customFormat="1" ht="9" customHeight="1">
      <c r="A21" s="96" t="s">
        <v>53</v>
      </c>
      <c r="B21" s="111" t="str">
        <f ca="1">""&amp;VLOOKUP(3+10*B16,INDIRECT($AB$1),5,0)</f>
        <v>KJ643</v>
      </c>
      <c r="C21" s="92"/>
      <c r="E21" s="91" t="s">
        <v>53</v>
      </c>
      <c r="F21" s="111" t="str">
        <f ca="1">""&amp;VLOOKUP(3+10*B16,INDIRECT($AB$1),3,0)</f>
        <v>Q102</v>
      </c>
      <c r="G21" s="95"/>
      <c r="H21" s="96" t="s">
        <v>53</v>
      </c>
      <c r="I21" s="111" t="str">
        <f ca="1">""&amp;VLOOKUP(3+10*I16,INDIRECT($AB$1),5,0)</f>
        <v>Q9762</v>
      </c>
      <c r="J21" s="92"/>
      <c r="L21" s="91" t="s">
        <v>53</v>
      </c>
      <c r="M21" s="111" t="str">
        <f ca="1">""&amp;VLOOKUP(3+10*I16,INDIRECT($AB$1),3,0)</f>
        <v>4</v>
      </c>
      <c r="N21" s="95"/>
      <c r="O21" s="96" t="s">
        <v>53</v>
      </c>
      <c r="P21" s="111" t="str">
        <f ca="1">""&amp;VLOOKUP(3+10*P16,INDIRECT($AB$1),5,0)</f>
        <v>A9</v>
      </c>
      <c r="Q21" s="92"/>
      <c r="S21" s="91" t="s">
        <v>53</v>
      </c>
      <c r="T21" s="111" t="str">
        <f ca="1">""&amp;VLOOKUP(3+10*P16,INDIRECT($AB$1),3,0)</f>
        <v>754</v>
      </c>
      <c r="U21" s="95"/>
      <c r="V21" s="96" t="s">
        <v>53</v>
      </c>
      <c r="W21" s="111" t="str">
        <f ca="1">""&amp;VLOOKUP(3+10*W16,INDIRECT($AB$1),5,0)</f>
        <v>A10854</v>
      </c>
      <c r="X21" s="92"/>
      <c r="Z21" s="91" t="s">
        <v>53</v>
      </c>
      <c r="AA21" s="111" t="str">
        <f ca="1">""&amp;VLOOKUP(3+10*W16,INDIRECT($AB$1),3,0)</f>
        <v>KJ7</v>
      </c>
      <c r="AB21" s="95"/>
    </row>
    <row r="22" spans="1:28" s="81" customFormat="1" ht="9" customHeight="1">
      <c r="A22" s="96" t="s">
        <v>17</v>
      </c>
      <c r="B22" s="111" t="str">
        <f ca="1">""&amp;VLOOKUP(4+10*B16,INDIRECT($AB$1),5,0)</f>
        <v>KJ85</v>
      </c>
      <c r="C22" s="92"/>
      <c r="E22" s="91" t="s">
        <v>17</v>
      </c>
      <c r="F22" s="111" t="str">
        <f ca="1">""&amp;VLOOKUP(4+10*B16,INDIRECT($AB$1),3,0)</f>
        <v>32</v>
      </c>
      <c r="G22" s="95"/>
      <c r="H22" s="96" t="s">
        <v>17</v>
      </c>
      <c r="I22" s="111" t="str">
        <f ca="1">""&amp;VLOOKUP(4+10*I16,INDIRECT($AB$1),5,0)</f>
        <v>Q9</v>
      </c>
      <c r="J22" s="92"/>
      <c r="L22" s="91" t="s">
        <v>17</v>
      </c>
      <c r="M22" s="111" t="str">
        <f ca="1">""&amp;VLOOKUP(4+10*I16,INDIRECT($AB$1),3,0)</f>
        <v>AJ1083</v>
      </c>
      <c r="N22" s="95"/>
      <c r="O22" s="96" t="s">
        <v>17</v>
      </c>
      <c r="P22" s="111" t="str">
        <f ca="1">""&amp;VLOOKUP(4+10*P16,INDIRECT($AB$1),5,0)</f>
        <v>J8732</v>
      </c>
      <c r="Q22" s="92"/>
      <c r="S22" s="91" t="s">
        <v>17</v>
      </c>
      <c r="T22" s="111" t="str">
        <f ca="1">""&amp;VLOOKUP(4+10*P16,INDIRECT($AB$1),3,0)</f>
        <v>KQ109</v>
      </c>
      <c r="U22" s="95"/>
      <c r="V22" s="96" t="s">
        <v>17</v>
      </c>
      <c r="W22" s="111" t="str">
        <f ca="1">""&amp;VLOOKUP(4+10*W16,INDIRECT($AB$1),5,0)</f>
        <v>K8765</v>
      </c>
      <c r="X22" s="92"/>
      <c r="Z22" s="91" t="s">
        <v>17</v>
      </c>
      <c r="AA22" s="111" t="str">
        <f ca="1">""&amp;VLOOKUP(4+10*W16,INDIRECT($AB$1),3,0)</f>
        <v>Q</v>
      </c>
      <c r="AB22" s="95"/>
    </row>
    <row r="23" spans="1:28" s="81" customFormat="1" ht="9" customHeight="1">
      <c r="A23" s="94"/>
      <c r="C23" s="91" t="s">
        <v>52</v>
      </c>
      <c r="D23" s="111" t="str">
        <f ca="1">""&amp;VLOOKUP(1+10*B16,INDIRECT($AB$1),4,0)</f>
        <v>J75</v>
      </c>
      <c r="E23" s="92"/>
      <c r="G23" s="95"/>
      <c r="H23" s="94"/>
      <c r="J23" s="91" t="s">
        <v>52</v>
      </c>
      <c r="K23" s="111" t="str">
        <f ca="1">""&amp;VLOOKUP(1+10*I16,INDIRECT($AB$1),4,0)</f>
        <v>10532</v>
      </c>
      <c r="L23" s="92"/>
      <c r="N23" s="95"/>
      <c r="O23" s="94"/>
      <c r="Q23" s="91" t="s">
        <v>52</v>
      </c>
      <c r="R23" s="111" t="str">
        <f ca="1">""&amp;VLOOKUP(1+10*P16,INDIRECT($AB$1),4,0)</f>
        <v>87</v>
      </c>
      <c r="S23" s="92"/>
      <c r="U23" s="95"/>
      <c r="V23" s="94"/>
      <c r="X23" s="91" t="s">
        <v>52</v>
      </c>
      <c r="Y23" s="111" t="str">
        <f ca="1">""&amp;VLOOKUP(1+10*W16,INDIRECT($AB$1),4,0)</f>
        <v>9</v>
      </c>
      <c r="Z23" s="92"/>
      <c r="AB23" s="95"/>
    </row>
    <row r="24" spans="1:28" s="81" customFormat="1" ht="9" customHeight="1">
      <c r="A24" s="94"/>
      <c r="C24" s="91" t="s">
        <v>15</v>
      </c>
      <c r="D24" s="111" t="str">
        <f ca="1">""&amp;VLOOKUP(2+10*B16,INDIRECT($AB$1),4,0)</f>
        <v>AQ52</v>
      </c>
      <c r="E24" s="92"/>
      <c r="G24" s="95"/>
      <c r="H24" s="94"/>
      <c r="J24" s="91" t="s">
        <v>15</v>
      </c>
      <c r="K24" s="111" t="str">
        <f ca="1">""&amp;VLOOKUP(2+10*I16,INDIRECT($AB$1),4,0)</f>
        <v>107</v>
      </c>
      <c r="L24" s="92"/>
      <c r="N24" s="95"/>
      <c r="O24" s="94"/>
      <c r="Q24" s="91" t="s">
        <v>15</v>
      </c>
      <c r="R24" s="111" t="str">
        <f ca="1">""&amp;VLOOKUP(2+10*P16,INDIRECT($AB$1),4,0)</f>
        <v>A9654</v>
      </c>
      <c r="S24" s="92"/>
      <c r="U24" s="95"/>
      <c r="V24" s="94"/>
      <c r="X24" s="91" t="s">
        <v>15</v>
      </c>
      <c r="Y24" s="111" t="str">
        <f ca="1">""&amp;VLOOKUP(2+10*W16,INDIRECT($AB$1),4,0)</f>
        <v>AKQJ1073</v>
      </c>
      <c r="Z24" s="92"/>
      <c r="AB24" s="95"/>
    </row>
    <row r="25" spans="1:28" s="81" customFormat="1" ht="9" customHeight="1">
      <c r="A25" s="94"/>
      <c r="C25" s="91" t="s">
        <v>53</v>
      </c>
      <c r="D25" s="111" t="str">
        <f ca="1">""&amp;VLOOKUP(3+10*B16,INDIRECT($AB$1),4,0)</f>
        <v>85</v>
      </c>
      <c r="E25" s="92"/>
      <c r="G25" s="95"/>
      <c r="H25" s="94"/>
      <c r="J25" s="91" t="s">
        <v>53</v>
      </c>
      <c r="K25" s="111" t="str">
        <f ca="1">""&amp;VLOOKUP(3+10*I16,INDIRECT($AB$1),4,0)</f>
        <v>AJ10</v>
      </c>
      <c r="L25" s="92"/>
      <c r="N25" s="95"/>
      <c r="O25" s="94"/>
      <c r="Q25" s="91" t="s">
        <v>53</v>
      </c>
      <c r="R25" s="111" t="str">
        <f ca="1">""&amp;VLOOKUP(3+10*P16,INDIRECT($AB$1),4,0)</f>
        <v>KQJ106</v>
      </c>
      <c r="S25" s="92"/>
      <c r="U25" s="95"/>
      <c r="V25" s="94"/>
      <c r="X25" s="91" t="s">
        <v>53</v>
      </c>
      <c r="Y25" s="111" t="str">
        <f ca="1">""&amp;VLOOKUP(3+10*W16,INDIRECT($AB$1),4,0)</f>
        <v>6</v>
      </c>
      <c r="Z25" s="92"/>
      <c r="AB25" s="95"/>
    </row>
    <row r="26" spans="1:28" s="81" customFormat="1" ht="9" customHeight="1">
      <c r="A26" s="89"/>
      <c r="B26" s="82"/>
      <c r="C26" s="97" t="s">
        <v>17</v>
      </c>
      <c r="D26" s="112" t="str">
        <f ca="1">""&amp;VLOOKUP(4+10*B16,INDIRECT($AB$1),4,0)</f>
        <v>A1096</v>
      </c>
      <c r="E26" s="98"/>
      <c r="F26" s="82"/>
      <c r="G26" s="99"/>
      <c r="H26" s="89"/>
      <c r="I26" s="82"/>
      <c r="J26" s="97" t="s">
        <v>17</v>
      </c>
      <c r="K26" s="112" t="str">
        <f ca="1">""&amp;VLOOKUP(4+10*I16,INDIRECT($AB$1),4,0)</f>
        <v>K762</v>
      </c>
      <c r="L26" s="98"/>
      <c r="M26" s="82"/>
      <c r="N26" s="99"/>
      <c r="O26" s="89"/>
      <c r="P26" s="82"/>
      <c r="Q26" s="97" t="s">
        <v>17</v>
      </c>
      <c r="R26" s="112" t="str">
        <f ca="1">""&amp;VLOOKUP(4+10*P16,INDIRECT($AB$1),4,0)</f>
        <v>A</v>
      </c>
      <c r="S26" s="98"/>
      <c r="T26" s="82"/>
      <c r="U26" s="99"/>
      <c r="V26" s="89"/>
      <c r="W26" s="82"/>
      <c r="X26" s="97" t="s">
        <v>17</v>
      </c>
      <c r="Y26" s="112" t="str">
        <f ca="1">""&amp;VLOOKUP(4+10*W16,INDIRECT($AB$1),4,0)</f>
        <v>10942</v>
      </c>
      <c r="Z26" s="98"/>
      <c r="AA26" s="82"/>
      <c r="AB26" s="99"/>
    </row>
    <row r="27" spans="1:28" s="81" customFormat="1" ht="9" customHeight="1">
      <c r="A27" s="83" t="s">
        <v>51</v>
      </c>
      <c r="B27" s="84"/>
      <c r="C27" s="85" t="s">
        <v>52</v>
      </c>
      <c r="D27" s="110" t="str">
        <f ca="1">""&amp;VLOOKUP(1+10*B28,INDIRECT($AB$1),2,0)</f>
        <v>AJ9</v>
      </c>
      <c r="E27" s="86"/>
      <c r="F27" s="87"/>
      <c r="G27" s="88" t="str">
        <f>MID("WNES",1+MOD(B28,4),1)</f>
        <v>N</v>
      </c>
      <c r="H27" s="83" t="s">
        <v>51</v>
      </c>
      <c r="I27" s="84"/>
      <c r="J27" s="85" t="s">
        <v>52</v>
      </c>
      <c r="K27" s="110" t="str">
        <f ca="1">""&amp;VLOOKUP(1+10*I28,INDIRECT($AB$1),2,0)</f>
        <v>983</v>
      </c>
      <c r="L27" s="86"/>
      <c r="M27" s="87"/>
      <c r="N27" s="88" t="str">
        <f>MID("WNES",1+MOD(I28,4),1)</f>
        <v>E</v>
      </c>
      <c r="O27" s="83" t="s">
        <v>51</v>
      </c>
      <c r="P27" s="84"/>
      <c r="Q27" s="85" t="s">
        <v>52</v>
      </c>
      <c r="R27" s="110" t="str">
        <f ca="1">""&amp;VLOOKUP(1+10*P28,INDIRECT($AB$1),2,0)</f>
        <v>J109</v>
      </c>
      <c r="S27" s="86"/>
      <c r="T27" s="87"/>
      <c r="U27" s="88" t="str">
        <f>MID("WNES",1+MOD(P28,4),1)</f>
        <v>S</v>
      </c>
      <c r="V27" s="83" t="s">
        <v>51</v>
      </c>
      <c r="W27" s="84"/>
      <c r="X27" s="85" t="s">
        <v>52</v>
      </c>
      <c r="Y27" s="110" t="str">
        <f ca="1">""&amp;VLOOKUP(1+10*W28,INDIRECT($AB$1),2,0)</f>
        <v>KQ83</v>
      </c>
      <c r="Z27" s="86"/>
      <c r="AA27" s="87"/>
      <c r="AB27" s="88" t="str">
        <f>MID("WNES",1+MOD(W28,4),1)</f>
        <v>W</v>
      </c>
    </row>
    <row r="28" spans="1:28" s="81" customFormat="1" ht="9" customHeight="1">
      <c r="A28" s="89"/>
      <c r="B28" s="90">
        <f>1+W16</f>
        <v>9</v>
      </c>
      <c r="C28" s="91" t="s">
        <v>15</v>
      </c>
      <c r="D28" s="111" t="str">
        <f ca="1">""&amp;VLOOKUP(2+10*B28,INDIRECT($AB$1),2,0)</f>
        <v>AK3</v>
      </c>
      <c r="E28" s="92"/>
      <c r="G28" s="93" t="str">
        <f>MID(" EW  NS NoneBoth",1+4*INT(MOD(11*B28,16)/4),4)</f>
        <v> EW </v>
      </c>
      <c r="H28" s="89"/>
      <c r="I28" s="90">
        <f>1+B28</f>
        <v>10</v>
      </c>
      <c r="J28" s="91" t="s">
        <v>15</v>
      </c>
      <c r="K28" s="111" t="str">
        <f ca="1">""&amp;VLOOKUP(2+10*I28,INDIRECT($AB$1),2,0)</f>
        <v>AK9832</v>
      </c>
      <c r="L28" s="92"/>
      <c r="N28" s="93" t="str">
        <f>MID(" EW  NS NoneBoth",1+4*INT(MOD(11*I28,16)/4),4)</f>
        <v>Both</v>
      </c>
      <c r="O28" s="89"/>
      <c r="P28" s="90">
        <f>1+I28</f>
        <v>11</v>
      </c>
      <c r="Q28" s="91" t="s">
        <v>15</v>
      </c>
      <c r="R28" s="111" t="str">
        <f ca="1">""&amp;VLOOKUP(2+10*P28,INDIRECT($AB$1),2,0)</f>
        <v>98</v>
      </c>
      <c r="S28" s="92"/>
      <c r="U28" s="93" t="str">
        <f>MID(" EW  NS NoneBoth",1+4*INT(MOD(11*P28,16)/4),4)</f>
        <v>None</v>
      </c>
      <c r="V28" s="89"/>
      <c r="W28" s="90">
        <f>1+P28</f>
        <v>12</v>
      </c>
      <c r="X28" s="91" t="s">
        <v>15</v>
      </c>
      <c r="Y28" s="111" t="str">
        <f ca="1">""&amp;VLOOKUP(2+10*W28,INDIRECT($AB$1),2,0)</f>
        <v>K84</v>
      </c>
      <c r="Z28" s="92"/>
      <c r="AB28" s="93" t="str">
        <f>MID(" EW  NS NoneBoth",1+4*INT(MOD(11*W28,16)/4),4)</f>
        <v> NS </v>
      </c>
    </row>
    <row r="29" spans="1:28" s="81" customFormat="1" ht="9" customHeight="1">
      <c r="A29" s="94"/>
      <c r="C29" s="91" t="s">
        <v>53</v>
      </c>
      <c r="D29" s="111" t="str">
        <f ca="1">""&amp;VLOOKUP(3+10*B28,INDIRECT($AB$1),2,0)</f>
        <v>983</v>
      </c>
      <c r="E29" s="92"/>
      <c r="G29" s="95"/>
      <c r="H29" s="94"/>
      <c r="J29" s="91" t="s">
        <v>53</v>
      </c>
      <c r="K29" s="111" t="str">
        <f ca="1">""&amp;VLOOKUP(3+10*I28,INDIRECT($AB$1),2,0)</f>
        <v>KQ3</v>
      </c>
      <c r="L29" s="92"/>
      <c r="N29" s="95"/>
      <c r="O29" s="94"/>
      <c r="Q29" s="91" t="s">
        <v>53</v>
      </c>
      <c r="R29" s="111" t="str">
        <f ca="1">""&amp;VLOOKUP(3+10*P28,INDIRECT($AB$1),2,0)</f>
        <v>1098</v>
      </c>
      <c r="S29" s="92"/>
      <c r="U29" s="95"/>
      <c r="V29" s="94"/>
      <c r="X29" s="91" t="s">
        <v>53</v>
      </c>
      <c r="Y29" s="111" t="str">
        <f ca="1">""&amp;VLOOKUP(3+10*W28,INDIRECT($AB$1),2,0)</f>
        <v>--</v>
      </c>
      <c r="Z29" s="92"/>
      <c r="AB29" s="95"/>
    </row>
    <row r="30" spans="1:28" s="81" customFormat="1" ht="9" customHeight="1">
      <c r="A30" s="94"/>
      <c r="C30" s="91" t="s">
        <v>17</v>
      </c>
      <c r="D30" s="111" t="str">
        <f ca="1">""&amp;VLOOKUP(4+10*B28,INDIRECT($AB$1),2,0)</f>
        <v>7532</v>
      </c>
      <c r="E30" s="92"/>
      <c r="G30" s="95"/>
      <c r="H30" s="94"/>
      <c r="J30" s="91" t="s">
        <v>17</v>
      </c>
      <c r="K30" s="111" t="str">
        <f ca="1">""&amp;VLOOKUP(4+10*I28,INDIRECT($AB$1),2,0)</f>
        <v>2</v>
      </c>
      <c r="L30" s="92"/>
      <c r="N30" s="95"/>
      <c r="O30" s="94"/>
      <c r="Q30" s="91" t="s">
        <v>17</v>
      </c>
      <c r="R30" s="111" t="str">
        <f ca="1">""&amp;VLOOKUP(4+10*P28,INDIRECT($AB$1),2,0)</f>
        <v>A10542</v>
      </c>
      <c r="S30" s="92"/>
      <c r="U30" s="95"/>
      <c r="V30" s="94"/>
      <c r="X30" s="91" t="s">
        <v>17</v>
      </c>
      <c r="Y30" s="111" t="str">
        <f ca="1">""&amp;VLOOKUP(4+10*W28,INDIRECT($AB$1),2,0)</f>
        <v>AK8632</v>
      </c>
      <c r="Z30" s="92"/>
      <c r="AB30" s="95"/>
    </row>
    <row r="31" spans="1:28" s="81" customFormat="1" ht="9" customHeight="1">
      <c r="A31" s="96" t="s">
        <v>52</v>
      </c>
      <c r="B31" s="111" t="str">
        <f ca="1">""&amp;VLOOKUP(1+10*B28,INDIRECT($AB$1),5,0)</f>
        <v>10642</v>
      </c>
      <c r="C31" s="92"/>
      <c r="E31" s="91" t="s">
        <v>52</v>
      </c>
      <c r="F31" s="111" t="str">
        <f ca="1">""&amp;VLOOKUP(1+10*B28,INDIRECT($AB$1),3,0)</f>
        <v>KQ853</v>
      </c>
      <c r="G31" s="95"/>
      <c r="H31" s="96" t="s">
        <v>52</v>
      </c>
      <c r="I31" s="111" t="str">
        <f ca="1">""&amp;VLOOKUP(1+10*I28,INDIRECT($AB$1),5,0)</f>
        <v>KQJ762</v>
      </c>
      <c r="J31" s="92"/>
      <c r="L31" s="91" t="s">
        <v>52</v>
      </c>
      <c r="M31" s="111" t="str">
        <f ca="1">""&amp;VLOOKUP(1+10*I28,INDIRECT($AB$1),3,0)</f>
        <v>104</v>
      </c>
      <c r="N31" s="95"/>
      <c r="O31" s="96" t="s">
        <v>52</v>
      </c>
      <c r="P31" s="111" t="str">
        <f ca="1">""&amp;VLOOKUP(1+10*P28,INDIRECT($AB$1),5,0)</f>
        <v>AQ762</v>
      </c>
      <c r="Q31" s="92"/>
      <c r="S31" s="91" t="s">
        <v>52</v>
      </c>
      <c r="T31" s="111" t="str">
        <f ca="1">""&amp;VLOOKUP(1+10*P28,INDIRECT($AB$1),3,0)</f>
        <v>K84</v>
      </c>
      <c r="U31" s="95"/>
      <c r="V31" s="96" t="s">
        <v>52</v>
      </c>
      <c r="W31" s="111" t="str">
        <f ca="1">""&amp;VLOOKUP(1+10*W28,INDIRECT($AB$1),5,0)</f>
        <v>7</v>
      </c>
      <c r="X31" s="92"/>
      <c r="Z31" s="91" t="s">
        <v>52</v>
      </c>
      <c r="AA31" s="111" t="str">
        <f ca="1">""&amp;VLOOKUP(1+10*W28,INDIRECT($AB$1),3,0)</f>
        <v>AJ96</v>
      </c>
      <c r="AB31" s="95"/>
    </row>
    <row r="32" spans="1:28" s="81" customFormat="1" ht="9" customHeight="1">
      <c r="A32" s="96" t="s">
        <v>15</v>
      </c>
      <c r="B32" s="111" t="str">
        <f ca="1">""&amp;VLOOKUP(2+10*B28,INDIRECT($AB$1),5,0)</f>
        <v>42</v>
      </c>
      <c r="C32" s="92"/>
      <c r="E32" s="91" t="s">
        <v>15</v>
      </c>
      <c r="F32" s="111" t="str">
        <f ca="1">""&amp;VLOOKUP(2+10*B28,INDIRECT($AB$1),3,0)</f>
        <v>Q97</v>
      </c>
      <c r="G32" s="95"/>
      <c r="H32" s="96" t="s">
        <v>15</v>
      </c>
      <c r="I32" s="111" t="str">
        <f ca="1">""&amp;VLOOKUP(2+10*I28,INDIRECT($AB$1),5,0)</f>
        <v>6</v>
      </c>
      <c r="J32" s="92"/>
      <c r="L32" s="91" t="s">
        <v>15</v>
      </c>
      <c r="M32" s="111" t="str">
        <f ca="1">""&amp;VLOOKUP(2+10*I28,INDIRECT($AB$1),3,0)</f>
        <v>104</v>
      </c>
      <c r="N32" s="95"/>
      <c r="O32" s="96" t="s">
        <v>15</v>
      </c>
      <c r="P32" s="111" t="str">
        <f ca="1">""&amp;VLOOKUP(2+10*P28,INDIRECT($AB$1),5,0)</f>
        <v>KQJ10</v>
      </c>
      <c r="Q32" s="92"/>
      <c r="S32" s="91" t="s">
        <v>15</v>
      </c>
      <c r="T32" s="111" t="str">
        <f ca="1">""&amp;VLOOKUP(2+10*P28,INDIRECT($AB$1),3,0)</f>
        <v>653</v>
      </c>
      <c r="U32" s="95"/>
      <c r="V32" s="96" t="s">
        <v>15</v>
      </c>
      <c r="W32" s="111" t="str">
        <f ca="1">""&amp;VLOOKUP(2+10*W28,INDIRECT($AB$1),5,0)</f>
        <v>10962</v>
      </c>
      <c r="X32" s="92"/>
      <c r="Z32" s="91" t="s">
        <v>15</v>
      </c>
      <c r="AA32" s="111" t="str">
        <f ca="1">""&amp;VLOOKUP(2+10*W28,INDIRECT($AB$1),3,0)</f>
        <v>53</v>
      </c>
      <c r="AB32" s="95"/>
    </row>
    <row r="33" spans="1:28" s="81" customFormat="1" ht="9" customHeight="1">
      <c r="A33" s="96" t="s">
        <v>53</v>
      </c>
      <c r="B33" s="111" t="str">
        <f ca="1">""&amp;VLOOKUP(3+10*B28,INDIRECT($AB$1),5,0)</f>
        <v>AQ7</v>
      </c>
      <c r="C33" s="92"/>
      <c r="E33" s="91" t="s">
        <v>53</v>
      </c>
      <c r="F33" s="111" t="str">
        <f ca="1">""&amp;VLOOKUP(3+10*B28,INDIRECT($AB$1),3,0)</f>
        <v>65</v>
      </c>
      <c r="G33" s="95"/>
      <c r="H33" s="96" t="s">
        <v>53</v>
      </c>
      <c r="I33" s="111" t="str">
        <f ca="1">""&amp;VLOOKUP(3+10*I28,INDIRECT($AB$1),5,0)</f>
        <v>A85</v>
      </c>
      <c r="J33" s="92"/>
      <c r="L33" s="91" t="s">
        <v>53</v>
      </c>
      <c r="M33" s="111" t="str">
        <f ca="1">""&amp;VLOOKUP(3+10*I28,INDIRECT($AB$1),3,0)</f>
        <v>J964</v>
      </c>
      <c r="N33" s="95"/>
      <c r="O33" s="96" t="s">
        <v>53</v>
      </c>
      <c r="P33" s="111" t="str">
        <f ca="1">""&amp;VLOOKUP(3+10*P28,INDIRECT($AB$1),5,0)</f>
        <v>43</v>
      </c>
      <c r="Q33" s="92"/>
      <c r="S33" s="91" t="s">
        <v>53</v>
      </c>
      <c r="T33" s="111" t="str">
        <f ca="1">""&amp;VLOOKUP(3+10*P28,INDIRECT($AB$1),3,0)</f>
        <v>AJ76</v>
      </c>
      <c r="U33" s="95"/>
      <c r="V33" s="96" t="s">
        <v>53</v>
      </c>
      <c r="W33" s="111" t="str">
        <f ca="1">""&amp;VLOOKUP(3+10*W28,INDIRECT($AB$1),5,0)</f>
        <v>QJ854</v>
      </c>
      <c r="X33" s="92"/>
      <c r="Z33" s="91" t="s">
        <v>53</v>
      </c>
      <c r="AA33" s="111" t="str">
        <f ca="1">""&amp;VLOOKUP(3+10*W28,INDIRECT($AB$1),3,0)</f>
        <v>A1062</v>
      </c>
      <c r="AB33" s="95"/>
    </row>
    <row r="34" spans="1:28" s="81" customFormat="1" ht="9" customHeight="1">
      <c r="A34" s="96" t="s">
        <v>17</v>
      </c>
      <c r="B34" s="111" t="str">
        <f ca="1">""&amp;VLOOKUP(4+10*B28,INDIRECT($AB$1),5,0)</f>
        <v>KJ106</v>
      </c>
      <c r="C34" s="92"/>
      <c r="E34" s="91" t="s">
        <v>17</v>
      </c>
      <c r="F34" s="111" t="str">
        <f ca="1">""&amp;VLOOKUP(4+10*B28,INDIRECT($AB$1),3,0)</f>
        <v>Q98</v>
      </c>
      <c r="G34" s="95"/>
      <c r="H34" s="96" t="s">
        <v>17</v>
      </c>
      <c r="I34" s="111" t="str">
        <f ca="1">""&amp;VLOOKUP(4+10*I28,INDIRECT($AB$1),5,0)</f>
        <v>KJ7</v>
      </c>
      <c r="J34" s="92"/>
      <c r="L34" s="91" t="s">
        <v>17</v>
      </c>
      <c r="M34" s="111" t="str">
        <f ca="1">""&amp;VLOOKUP(4+10*I28,INDIRECT($AB$1),3,0)</f>
        <v>A10864</v>
      </c>
      <c r="N34" s="95"/>
      <c r="O34" s="96" t="s">
        <v>17</v>
      </c>
      <c r="P34" s="111" t="str">
        <f ca="1">""&amp;VLOOKUP(4+10*P28,INDIRECT($AB$1),5,0)</f>
        <v>Q3</v>
      </c>
      <c r="Q34" s="92"/>
      <c r="S34" s="91" t="s">
        <v>17</v>
      </c>
      <c r="T34" s="111" t="str">
        <f ca="1">""&amp;VLOOKUP(4+10*P28,INDIRECT($AB$1),3,0)</f>
        <v>KJ6</v>
      </c>
      <c r="U34" s="95"/>
      <c r="V34" s="96" t="s">
        <v>17</v>
      </c>
      <c r="W34" s="111" t="str">
        <f ca="1">""&amp;VLOOKUP(4+10*W28,INDIRECT($AB$1),5,0)</f>
        <v>1094</v>
      </c>
      <c r="X34" s="92"/>
      <c r="Z34" s="91" t="s">
        <v>17</v>
      </c>
      <c r="AA34" s="111" t="str">
        <f ca="1">""&amp;VLOOKUP(4+10*W28,INDIRECT($AB$1),3,0)</f>
        <v>J75</v>
      </c>
      <c r="AB34" s="95"/>
    </row>
    <row r="35" spans="1:28" s="81" customFormat="1" ht="9" customHeight="1">
      <c r="A35" s="94"/>
      <c r="C35" s="91" t="s">
        <v>52</v>
      </c>
      <c r="D35" s="111" t="str">
        <f ca="1">""&amp;VLOOKUP(1+10*B28,INDIRECT($AB$1),4,0)</f>
        <v>7</v>
      </c>
      <c r="E35" s="92"/>
      <c r="G35" s="95"/>
      <c r="H35" s="94"/>
      <c r="J35" s="91" t="s">
        <v>52</v>
      </c>
      <c r="K35" s="111" t="str">
        <f ca="1">""&amp;VLOOKUP(1+10*I28,INDIRECT($AB$1),4,0)</f>
        <v>A5</v>
      </c>
      <c r="L35" s="92"/>
      <c r="N35" s="95"/>
      <c r="O35" s="94"/>
      <c r="Q35" s="91" t="s">
        <v>52</v>
      </c>
      <c r="R35" s="111" t="str">
        <f ca="1">""&amp;VLOOKUP(1+10*P28,INDIRECT($AB$1),4,0)</f>
        <v>53</v>
      </c>
      <c r="S35" s="92"/>
      <c r="U35" s="95"/>
      <c r="V35" s="94"/>
      <c r="X35" s="91" t="s">
        <v>52</v>
      </c>
      <c r="Y35" s="111" t="str">
        <f ca="1">""&amp;VLOOKUP(1+10*W28,INDIRECT($AB$1),4,0)</f>
        <v>10542</v>
      </c>
      <c r="Z35" s="92"/>
      <c r="AB35" s="95"/>
    </row>
    <row r="36" spans="1:28" s="81" customFormat="1" ht="9" customHeight="1">
      <c r="A36" s="94"/>
      <c r="C36" s="91" t="s">
        <v>15</v>
      </c>
      <c r="D36" s="111" t="str">
        <f ca="1">""&amp;VLOOKUP(2+10*B28,INDIRECT($AB$1),4,0)</f>
        <v>J10865</v>
      </c>
      <c r="E36" s="92"/>
      <c r="G36" s="95"/>
      <c r="H36" s="94"/>
      <c r="J36" s="91" t="s">
        <v>15</v>
      </c>
      <c r="K36" s="111" t="str">
        <f ca="1">""&amp;VLOOKUP(2+10*I28,INDIRECT($AB$1),4,0)</f>
        <v>QJ75</v>
      </c>
      <c r="L36" s="92"/>
      <c r="N36" s="95"/>
      <c r="O36" s="94"/>
      <c r="Q36" s="91" t="s">
        <v>15</v>
      </c>
      <c r="R36" s="111" t="str">
        <f ca="1">""&amp;VLOOKUP(2+10*P28,INDIRECT($AB$1),4,0)</f>
        <v>A742</v>
      </c>
      <c r="S36" s="92"/>
      <c r="U36" s="95"/>
      <c r="V36" s="94"/>
      <c r="X36" s="91" t="s">
        <v>15</v>
      </c>
      <c r="Y36" s="111" t="str">
        <f ca="1">""&amp;VLOOKUP(2+10*W28,INDIRECT($AB$1),4,0)</f>
        <v>AQJ7</v>
      </c>
      <c r="Z36" s="92"/>
      <c r="AB36" s="95"/>
    </row>
    <row r="37" spans="1:28" s="81" customFormat="1" ht="9" customHeight="1">
      <c r="A37" s="94"/>
      <c r="C37" s="91" t="s">
        <v>53</v>
      </c>
      <c r="D37" s="111" t="str">
        <f ca="1">""&amp;VLOOKUP(3+10*B28,INDIRECT($AB$1),4,0)</f>
        <v>KJ1042</v>
      </c>
      <c r="E37" s="92"/>
      <c r="G37" s="95"/>
      <c r="H37" s="94"/>
      <c r="J37" s="91" t="s">
        <v>53</v>
      </c>
      <c r="K37" s="111" t="str">
        <f ca="1">""&amp;VLOOKUP(3+10*I28,INDIRECT($AB$1),4,0)</f>
        <v>1072</v>
      </c>
      <c r="L37" s="92"/>
      <c r="N37" s="95"/>
      <c r="O37" s="94"/>
      <c r="Q37" s="91" t="s">
        <v>53</v>
      </c>
      <c r="R37" s="111" t="str">
        <f ca="1">""&amp;VLOOKUP(3+10*P28,INDIRECT($AB$1),4,0)</f>
        <v>KQ52</v>
      </c>
      <c r="S37" s="92"/>
      <c r="U37" s="95"/>
      <c r="V37" s="94"/>
      <c r="X37" s="91" t="s">
        <v>53</v>
      </c>
      <c r="Y37" s="111" t="str">
        <f ca="1">""&amp;VLOOKUP(3+10*W28,INDIRECT($AB$1),4,0)</f>
        <v>K973</v>
      </c>
      <c r="Z37" s="92"/>
      <c r="AB37" s="95"/>
    </row>
    <row r="38" spans="1:28" s="81" customFormat="1" ht="9" customHeight="1">
      <c r="A38" s="89"/>
      <c r="B38" s="82"/>
      <c r="C38" s="97" t="s">
        <v>17</v>
      </c>
      <c r="D38" s="112" t="str">
        <f ca="1">""&amp;VLOOKUP(4+10*B28,INDIRECT($AB$1),4,0)</f>
        <v>A4</v>
      </c>
      <c r="E38" s="98"/>
      <c r="F38" s="82"/>
      <c r="G38" s="99"/>
      <c r="H38" s="89"/>
      <c r="I38" s="82"/>
      <c r="J38" s="97" t="s">
        <v>17</v>
      </c>
      <c r="K38" s="112" t="str">
        <f ca="1">""&amp;VLOOKUP(4+10*I28,INDIRECT($AB$1),4,0)</f>
        <v>Q953</v>
      </c>
      <c r="L38" s="98"/>
      <c r="M38" s="82"/>
      <c r="N38" s="99"/>
      <c r="O38" s="89"/>
      <c r="P38" s="82"/>
      <c r="Q38" s="97" t="s">
        <v>17</v>
      </c>
      <c r="R38" s="112" t="str">
        <f ca="1">""&amp;VLOOKUP(4+10*P28,INDIRECT($AB$1),4,0)</f>
        <v>987</v>
      </c>
      <c r="S38" s="98"/>
      <c r="T38" s="82"/>
      <c r="U38" s="99"/>
      <c r="V38" s="89"/>
      <c r="W38" s="82"/>
      <c r="X38" s="97" t="s">
        <v>17</v>
      </c>
      <c r="Y38" s="112" t="str">
        <f ca="1">""&amp;VLOOKUP(4+10*W28,INDIRECT($AB$1),4,0)</f>
        <v>Q</v>
      </c>
      <c r="Z38" s="98"/>
      <c r="AA38" s="82"/>
      <c r="AB38" s="99"/>
    </row>
    <row r="39" spans="1:28" s="81" customFormat="1" ht="9" customHeight="1">
      <c r="A39" s="83" t="s">
        <v>51</v>
      </c>
      <c r="B39" s="84"/>
      <c r="C39" s="85" t="s">
        <v>52</v>
      </c>
      <c r="D39" s="110" t="str">
        <f ca="1">""&amp;VLOOKUP(1+10*B40,INDIRECT($AB$1),2,0)</f>
        <v>10</v>
      </c>
      <c r="E39" s="86"/>
      <c r="F39" s="87"/>
      <c r="G39" s="88" t="str">
        <f>MID("WNES",1+MOD(B40,4),1)</f>
        <v>N</v>
      </c>
      <c r="H39" s="83" t="s">
        <v>51</v>
      </c>
      <c r="I39" s="84"/>
      <c r="J39" s="85" t="s">
        <v>52</v>
      </c>
      <c r="K39" s="110" t="str">
        <f ca="1">""&amp;VLOOKUP(1+10*I40,INDIRECT($AB$1),2,0)</f>
        <v>97543</v>
      </c>
      <c r="L39" s="86"/>
      <c r="M39" s="87"/>
      <c r="N39" s="88" t="str">
        <f>MID("WNES",1+MOD(I40,4),1)</f>
        <v>E</v>
      </c>
      <c r="O39" s="83" t="s">
        <v>51</v>
      </c>
      <c r="P39" s="84"/>
      <c r="Q39" s="85" t="s">
        <v>52</v>
      </c>
      <c r="R39" s="110" t="str">
        <f ca="1">""&amp;VLOOKUP(1+10*P40,INDIRECT($AB$1),2,0)</f>
        <v>A6</v>
      </c>
      <c r="S39" s="86"/>
      <c r="T39" s="87"/>
      <c r="U39" s="88" t="str">
        <f>MID("WNES",1+MOD(P40,4),1)</f>
        <v>S</v>
      </c>
      <c r="V39" s="83" t="s">
        <v>51</v>
      </c>
      <c r="W39" s="84"/>
      <c r="X39" s="85" t="s">
        <v>52</v>
      </c>
      <c r="Y39" s="110" t="str">
        <f ca="1">""&amp;VLOOKUP(1+10*W40,INDIRECT($AB$1),2,0)</f>
        <v>KQ109</v>
      </c>
      <c r="Z39" s="86"/>
      <c r="AA39" s="87"/>
      <c r="AB39" s="88" t="str">
        <f>MID("WNES",1+MOD(W40,4),1)</f>
        <v>W</v>
      </c>
    </row>
    <row r="40" spans="1:28" s="81" customFormat="1" ht="9" customHeight="1">
      <c r="A40" s="89"/>
      <c r="B40" s="90">
        <f>1+W28</f>
        <v>13</v>
      </c>
      <c r="C40" s="91" t="s">
        <v>15</v>
      </c>
      <c r="D40" s="111" t="str">
        <f ca="1">""&amp;VLOOKUP(2+10*B40,INDIRECT($AB$1),2,0)</f>
        <v>10653</v>
      </c>
      <c r="E40" s="92"/>
      <c r="G40" s="93" t="str">
        <f>MID(" EW  NS NoneBoth",1+4*INT(MOD(11*B40,16)/4),4)</f>
        <v>Both</v>
      </c>
      <c r="H40" s="89"/>
      <c r="I40" s="90">
        <f>1+B40</f>
        <v>14</v>
      </c>
      <c r="J40" s="91" t="s">
        <v>15</v>
      </c>
      <c r="K40" s="111" t="str">
        <f ca="1">""&amp;VLOOKUP(2+10*I40,INDIRECT($AB$1),2,0)</f>
        <v>7</v>
      </c>
      <c r="L40" s="92"/>
      <c r="N40" s="93" t="str">
        <f>MID(" EW  NS NoneBoth",1+4*INT(MOD(11*I40,16)/4),4)</f>
        <v>None</v>
      </c>
      <c r="O40" s="89"/>
      <c r="P40" s="90">
        <f>1+I40</f>
        <v>15</v>
      </c>
      <c r="Q40" s="91" t="s">
        <v>15</v>
      </c>
      <c r="R40" s="111" t="str">
        <f ca="1">""&amp;VLOOKUP(2+10*P40,INDIRECT($AB$1),2,0)</f>
        <v>A1072</v>
      </c>
      <c r="S40" s="92"/>
      <c r="U40" s="93" t="str">
        <f>MID(" EW  NS NoneBoth",1+4*INT(MOD(11*P40,16)/4),4)</f>
        <v> NS </v>
      </c>
      <c r="V40" s="89"/>
      <c r="W40" s="90">
        <f>1+P40</f>
        <v>16</v>
      </c>
      <c r="X40" s="91" t="s">
        <v>15</v>
      </c>
      <c r="Y40" s="111" t="str">
        <f ca="1">""&amp;VLOOKUP(2+10*W40,INDIRECT($AB$1),2,0)</f>
        <v>5</v>
      </c>
      <c r="Z40" s="92"/>
      <c r="AB40" s="93" t="str">
        <f>MID(" EW  NS NoneBoth",1+4*INT(MOD(11*W40,16)/4),4)</f>
        <v> EW </v>
      </c>
    </row>
    <row r="41" spans="1:28" s="81" customFormat="1" ht="9" customHeight="1">
      <c r="A41" s="94"/>
      <c r="C41" s="91" t="s">
        <v>53</v>
      </c>
      <c r="D41" s="111" t="str">
        <f ca="1">""&amp;VLOOKUP(3+10*B40,INDIRECT($AB$1),2,0)</f>
        <v>A1063</v>
      </c>
      <c r="E41" s="92"/>
      <c r="G41" s="95"/>
      <c r="H41" s="94"/>
      <c r="J41" s="91" t="s">
        <v>53</v>
      </c>
      <c r="K41" s="111" t="str">
        <f ca="1">""&amp;VLOOKUP(3+10*I40,INDIRECT($AB$1),2,0)</f>
        <v>AKJ9853</v>
      </c>
      <c r="L41" s="92"/>
      <c r="N41" s="95"/>
      <c r="O41" s="94"/>
      <c r="Q41" s="91" t="s">
        <v>53</v>
      </c>
      <c r="R41" s="111" t="str">
        <f ca="1">""&amp;VLOOKUP(3+10*P40,INDIRECT($AB$1),2,0)</f>
        <v>6</v>
      </c>
      <c r="S41" s="92"/>
      <c r="U41" s="95"/>
      <c r="V41" s="94"/>
      <c r="X41" s="91" t="s">
        <v>53</v>
      </c>
      <c r="Y41" s="111" t="str">
        <f ca="1">""&amp;VLOOKUP(3+10*W40,INDIRECT($AB$1),2,0)</f>
        <v>AKJ75</v>
      </c>
      <c r="Z41" s="92"/>
      <c r="AB41" s="95"/>
    </row>
    <row r="42" spans="1:28" s="81" customFormat="1" ht="9" customHeight="1">
      <c r="A42" s="94"/>
      <c r="C42" s="91" t="s">
        <v>17</v>
      </c>
      <c r="D42" s="111" t="str">
        <f ca="1">""&amp;VLOOKUP(4+10*B40,INDIRECT($AB$1),2,0)</f>
        <v>J1092</v>
      </c>
      <c r="E42" s="92"/>
      <c r="G42" s="95"/>
      <c r="H42" s="94"/>
      <c r="J42" s="91" t="s">
        <v>17</v>
      </c>
      <c r="K42" s="111" t="str">
        <f ca="1">""&amp;VLOOKUP(4+10*I40,INDIRECT($AB$1),2,0)</f>
        <v>--</v>
      </c>
      <c r="L42" s="92"/>
      <c r="N42" s="95"/>
      <c r="O42" s="94"/>
      <c r="Q42" s="91" t="s">
        <v>17</v>
      </c>
      <c r="R42" s="111" t="str">
        <f ca="1">""&amp;VLOOKUP(4+10*P40,INDIRECT($AB$1),2,0)</f>
        <v>A108632</v>
      </c>
      <c r="S42" s="92"/>
      <c r="U42" s="95"/>
      <c r="V42" s="94"/>
      <c r="X42" s="91" t="s">
        <v>17</v>
      </c>
      <c r="Y42" s="111" t="str">
        <f ca="1">""&amp;VLOOKUP(4+10*W40,INDIRECT($AB$1),2,0)</f>
        <v>742</v>
      </c>
      <c r="Z42" s="92"/>
      <c r="AB42" s="95"/>
    </row>
    <row r="43" spans="1:28" s="81" customFormat="1" ht="9" customHeight="1">
      <c r="A43" s="96" t="s">
        <v>52</v>
      </c>
      <c r="B43" s="111" t="str">
        <f ca="1">""&amp;VLOOKUP(1+10*B40,INDIRECT($AB$1),5,0)</f>
        <v>Q43</v>
      </c>
      <c r="C43" s="92"/>
      <c r="E43" s="91" t="s">
        <v>52</v>
      </c>
      <c r="F43" s="111" t="str">
        <f ca="1">""&amp;VLOOKUP(1+10*B40,INDIRECT($AB$1),3,0)</f>
        <v>A9652</v>
      </c>
      <c r="G43" s="95"/>
      <c r="H43" s="96" t="s">
        <v>52</v>
      </c>
      <c r="I43" s="111" t="str">
        <f ca="1">""&amp;VLOOKUP(1+10*I40,INDIRECT($AB$1),5,0)</f>
        <v>A</v>
      </c>
      <c r="J43" s="92"/>
      <c r="L43" s="91" t="s">
        <v>52</v>
      </c>
      <c r="M43" s="111" t="str">
        <f ca="1">""&amp;VLOOKUP(1+10*I40,INDIRECT($AB$1),3,0)</f>
        <v>J</v>
      </c>
      <c r="N43" s="95"/>
      <c r="O43" s="96" t="s">
        <v>52</v>
      </c>
      <c r="P43" s="111" t="str">
        <f ca="1">""&amp;VLOOKUP(1+10*P40,INDIRECT($AB$1),5,0)</f>
        <v>8</v>
      </c>
      <c r="Q43" s="92"/>
      <c r="S43" s="91" t="s">
        <v>52</v>
      </c>
      <c r="T43" s="111" t="str">
        <f ca="1">""&amp;VLOOKUP(1+10*P40,INDIRECT($AB$1),3,0)</f>
        <v>J5</v>
      </c>
      <c r="U43" s="95"/>
      <c r="V43" s="96" t="s">
        <v>52</v>
      </c>
      <c r="W43" s="111" t="str">
        <f ca="1">""&amp;VLOOKUP(1+10*W40,INDIRECT($AB$1),5,0)</f>
        <v>J5</v>
      </c>
      <c r="X43" s="92"/>
      <c r="Z43" s="91" t="s">
        <v>52</v>
      </c>
      <c r="AA43" s="111" t="str">
        <f ca="1">""&amp;VLOOKUP(1+10*W40,INDIRECT($AB$1),3,0)</f>
        <v>A86</v>
      </c>
      <c r="AB43" s="95"/>
    </row>
    <row r="44" spans="1:28" s="81" customFormat="1" ht="9" customHeight="1">
      <c r="A44" s="96" t="s">
        <v>15</v>
      </c>
      <c r="B44" s="111" t="str">
        <f ca="1">""&amp;VLOOKUP(2+10*B40,INDIRECT($AB$1),5,0)</f>
        <v>A92</v>
      </c>
      <c r="C44" s="92"/>
      <c r="E44" s="91" t="s">
        <v>15</v>
      </c>
      <c r="F44" s="111" t="str">
        <f ca="1">""&amp;VLOOKUP(2+10*B40,INDIRECT($AB$1),3,0)</f>
        <v>KQJ4</v>
      </c>
      <c r="G44" s="95"/>
      <c r="H44" s="96" t="s">
        <v>15</v>
      </c>
      <c r="I44" s="111" t="str">
        <f ca="1">""&amp;VLOOKUP(2+10*I40,INDIRECT($AB$1),5,0)</f>
        <v>953</v>
      </c>
      <c r="J44" s="92"/>
      <c r="L44" s="91" t="s">
        <v>15</v>
      </c>
      <c r="M44" s="111" t="str">
        <f ca="1">""&amp;VLOOKUP(2+10*I40,INDIRECT($AB$1),3,0)</f>
        <v>AKQJ10</v>
      </c>
      <c r="N44" s="95"/>
      <c r="O44" s="96" t="s">
        <v>15</v>
      </c>
      <c r="P44" s="111" t="str">
        <f ca="1">""&amp;VLOOKUP(2+10*P40,INDIRECT($AB$1),5,0)</f>
        <v>K93</v>
      </c>
      <c r="Q44" s="92"/>
      <c r="S44" s="91" t="s">
        <v>15</v>
      </c>
      <c r="T44" s="111" t="str">
        <f ca="1">""&amp;VLOOKUP(2+10*P40,INDIRECT($AB$1),3,0)</f>
        <v>QJ8654</v>
      </c>
      <c r="U44" s="95"/>
      <c r="V44" s="96" t="s">
        <v>15</v>
      </c>
      <c r="W44" s="111" t="str">
        <f ca="1">""&amp;VLOOKUP(2+10*W40,INDIRECT($AB$1),5,0)</f>
        <v>A10964</v>
      </c>
      <c r="X44" s="92"/>
      <c r="Z44" s="91" t="s">
        <v>15</v>
      </c>
      <c r="AA44" s="111" t="str">
        <f ca="1">""&amp;VLOOKUP(2+10*W40,INDIRECT($AB$1),3,0)</f>
        <v>Q82</v>
      </c>
      <c r="AB44" s="95"/>
    </row>
    <row r="45" spans="1:28" s="81" customFormat="1" ht="9" customHeight="1">
      <c r="A45" s="96" t="s">
        <v>53</v>
      </c>
      <c r="B45" s="111" t="str">
        <f ca="1">""&amp;VLOOKUP(3+10*B40,INDIRECT($AB$1),5,0)</f>
        <v>K42</v>
      </c>
      <c r="C45" s="92"/>
      <c r="E45" s="91" t="s">
        <v>53</v>
      </c>
      <c r="F45" s="111" t="str">
        <f ca="1">""&amp;VLOOKUP(3+10*B40,INDIRECT($AB$1),3,0)</f>
        <v>985</v>
      </c>
      <c r="G45" s="95"/>
      <c r="H45" s="96" t="s">
        <v>53</v>
      </c>
      <c r="I45" s="111" t="str">
        <f ca="1">""&amp;VLOOKUP(3+10*I40,INDIRECT($AB$1),5,0)</f>
        <v>Q10764</v>
      </c>
      <c r="J45" s="92"/>
      <c r="L45" s="91" t="s">
        <v>53</v>
      </c>
      <c r="M45" s="111" t="str">
        <f ca="1">""&amp;VLOOKUP(3+10*I40,INDIRECT($AB$1),3,0)</f>
        <v>2</v>
      </c>
      <c r="N45" s="95"/>
      <c r="O45" s="96" t="s">
        <v>53</v>
      </c>
      <c r="P45" s="111" t="str">
        <f ca="1">""&amp;VLOOKUP(3+10*P40,INDIRECT($AB$1),5,0)</f>
        <v>KQJ1032</v>
      </c>
      <c r="Q45" s="92"/>
      <c r="S45" s="91" t="s">
        <v>53</v>
      </c>
      <c r="T45" s="111" t="str">
        <f ca="1">""&amp;VLOOKUP(3+10*P40,INDIRECT($AB$1),3,0)</f>
        <v>875</v>
      </c>
      <c r="U45" s="95"/>
      <c r="V45" s="96" t="s">
        <v>53</v>
      </c>
      <c r="W45" s="111" t="str">
        <f ca="1">""&amp;VLOOKUP(3+10*W40,INDIRECT($AB$1),5,0)</f>
        <v>98</v>
      </c>
      <c r="X45" s="92"/>
      <c r="Z45" s="91" t="s">
        <v>53</v>
      </c>
      <c r="AA45" s="111" t="str">
        <f ca="1">""&amp;VLOOKUP(3+10*W40,INDIRECT($AB$1),3,0)</f>
        <v>Q642</v>
      </c>
      <c r="AB45" s="95"/>
    </row>
    <row r="46" spans="1:28" s="81" customFormat="1" ht="9" customHeight="1">
      <c r="A46" s="96" t="s">
        <v>17</v>
      </c>
      <c r="B46" s="111" t="str">
        <f ca="1">""&amp;VLOOKUP(4+10*B40,INDIRECT($AB$1),5,0)</f>
        <v>A743</v>
      </c>
      <c r="C46" s="92"/>
      <c r="E46" s="91" t="s">
        <v>17</v>
      </c>
      <c r="F46" s="111" t="str">
        <f ca="1">""&amp;VLOOKUP(4+10*B40,INDIRECT($AB$1),3,0)</f>
        <v>6</v>
      </c>
      <c r="G46" s="95"/>
      <c r="H46" s="96" t="s">
        <v>17</v>
      </c>
      <c r="I46" s="111" t="str">
        <f ca="1">""&amp;VLOOKUP(4+10*I40,INDIRECT($AB$1),5,0)</f>
        <v>K1076</v>
      </c>
      <c r="J46" s="92"/>
      <c r="L46" s="91" t="s">
        <v>17</v>
      </c>
      <c r="M46" s="111" t="str">
        <f ca="1">""&amp;VLOOKUP(4+10*I40,INDIRECT($AB$1),3,0)</f>
        <v>QJ9543</v>
      </c>
      <c r="N46" s="95"/>
      <c r="O46" s="96" t="s">
        <v>17</v>
      </c>
      <c r="P46" s="111" t="str">
        <f ca="1">""&amp;VLOOKUP(4+10*P40,INDIRECT($AB$1),5,0)</f>
        <v>KQ9</v>
      </c>
      <c r="Q46" s="92"/>
      <c r="S46" s="91" t="s">
        <v>17</v>
      </c>
      <c r="T46" s="111" t="str">
        <f ca="1">""&amp;VLOOKUP(4+10*P40,INDIRECT($AB$1),3,0)</f>
        <v>54</v>
      </c>
      <c r="U46" s="95"/>
      <c r="V46" s="96" t="s">
        <v>17</v>
      </c>
      <c r="W46" s="111" t="str">
        <f ca="1">""&amp;VLOOKUP(4+10*W40,INDIRECT($AB$1),5,0)</f>
        <v>J1083</v>
      </c>
      <c r="X46" s="92"/>
      <c r="Z46" s="91" t="s">
        <v>17</v>
      </c>
      <c r="AA46" s="111" t="str">
        <f ca="1">""&amp;VLOOKUP(4+10*W40,INDIRECT($AB$1),3,0)</f>
        <v>K65</v>
      </c>
      <c r="AB46" s="95"/>
    </row>
    <row r="47" spans="1:28" s="81" customFormat="1" ht="9" customHeight="1">
      <c r="A47" s="94"/>
      <c r="C47" s="91" t="s">
        <v>52</v>
      </c>
      <c r="D47" s="111" t="str">
        <f ca="1">""&amp;VLOOKUP(1+10*B40,INDIRECT($AB$1),4,0)</f>
        <v>KJ87</v>
      </c>
      <c r="E47" s="92"/>
      <c r="G47" s="95"/>
      <c r="H47" s="94"/>
      <c r="J47" s="91" t="s">
        <v>52</v>
      </c>
      <c r="K47" s="111" t="str">
        <f ca="1">""&amp;VLOOKUP(1+10*I40,INDIRECT($AB$1),4,0)</f>
        <v>KQ10862</v>
      </c>
      <c r="L47" s="92"/>
      <c r="N47" s="95"/>
      <c r="O47" s="94"/>
      <c r="Q47" s="91" t="s">
        <v>52</v>
      </c>
      <c r="R47" s="111" t="str">
        <f ca="1">""&amp;VLOOKUP(1+10*P40,INDIRECT($AB$1),4,0)</f>
        <v>KQ1097432</v>
      </c>
      <c r="S47" s="92"/>
      <c r="U47" s="95"/>
      <c r="V47" s="94"/>
      <c r="X47" s="91" t="s">
        <v>52</v>
      </c>
      <c r="Y47" s="111" t="str">
        <f ca="1">""&amp;VLOOKUP(1+10*W40,INDIRECT($AB$1),4,0)</f>
        <v>7432</v>
      </c>
      <c r="Z47" s="92"/>
      <c r="AB47" s="95"/>
    </row>
    <row r="48" spans="1:28" s="81" customFormat="1" ht="9" customHeight="1">
      <c r="A48" s="94"/>
      <c r="C48" s="91" t="s">
        <v>15</v>
      </c>
      <c r="D48" s="111" t="str">
        <f ca="1">""&amp;VLOOKUP(2+10*B40,INDIRECT($AB$1),4,0)</f>
        <v>87</v>
      </c>
      <c r="E48" s="92"/>
      <c r="G48" s="95"/>
      <c r="H48" s="94"/>
      <c r="J48" s="91" t="s">
        <v>15</v>
      </c>
      <c r="K48" s="111" t="str">
        <f ca="1">""&amp;VLOOKUP(2+10*I40,INDIRECT($AB$1),4,0)</f>
        <v>8642</v>
      </c>
      <c r="L48" s="92"/>
      <c r="N48" s="95"/>
      <c r="O48" s="94"/>
      <c r="Q48" s="91" t="s">
        <v>15</v>
      </c>
      <c r="R48" s="111" t="str">
        <f ca="1">""&amp;VLOOKUP(2+10*P40,INDIRECT($AB$1),4,0)</f>
        <v>--</v>
      </c>
      <c r="S48" s="92"/>
      <c r="U48" s="95"/>
      <c r="V48" s="94"/>
      <c r="X48" s="91" t="s">
        <v>15</v>
      </c>
      <c r="Y48" s="111" t="str">
        <f ca="1">""&amp;VLOOKUP(2+10*W40,INDIRECT($AB$1),4,0)</f>
        <v>KJ73</v>
      </c>
      <c r="Z48" s="92"/>
      <c r="AB48" s="95"/>
    </row>
    <row r="49" spans="1:28" s="81" customFormat="1" ht="9" customHeight="1">
      <c r="A49" s="94"/>
      <c r="C49" s="91" t="s">
        <v>53</v>
      </c>
      <c r="D49" s="111" t="str">
        <f ca="1">""&amp;VLOOKUP(3+10*B40,INDIRECT($AB$1),4,0)</f>
        <v>QJ7</v>
      </c>
      <c r="E49" s="92"/>
      <c r="G49" s="95"/>
      <c r="H49" s="94"/>
      <c r="J49" s="91" t="s">
        <v>53</v>
      </c>
      <c r="K49" s="111" t="str">
        <f ca="1">""&amp;VLOOKUP(3+10*I40,INDIRECT($AB$1),4,0)</f>
        <v>--</v>
      </c>
      <c r="L49" s="92"/>
      <c r="N49" s="95"/>
      <c r="O49" s="94"/>
      <c r="Q49" s="91" t="s">
        <v>53</v>
      </c>
      <c r="R49" s="111" t="str">
        <f ca="1">""&amp;VLOOKUP(3+10*P40,INDIRECT($AB$1),4,0)</f>
        <v>A94</v>
      </c>
      <c r="S49" s="92"/>
      <c r="U49" s="95"/>
      <c r="V49" s="94"/>
      <c r="X49" s="91" t="s">
        <v>53</v>
      </c>
      <c r="Y49" s="111" t="str">
        <f ca="1">""&amp;VLOOKUP(3+10*W40,INDIRECT($AB$1),4,0)</f>
        <v>103</v>
      </c>
      <c r="Z49" s="92"/>
      <c r="AB49" s="95"/>
    </row>
    <row r="50" spans="1:28" s="81" customFormat="1" ht="9" customHeight="1">
      <c r="A50" s="89"/>
      <c r="B50" s="82"/>
      <c r="C50" s="97" t="s">
        <v>17</v>
      </c>
      <c r="D50" s="112" t="str">
        <f ca="1">""&amp;VLOOKUP(4+10*B40,INDIRECT($AB$1),4,0)</f>
        <v>KQ85</v>
      </c>
      <c r="E50" s="98"/>
      <c r="F50" s="82"/>
      <c r="G50" s="99"/>
      <c r="H50" s="89"/>
      <c r="I50" s="82"/>
      <c r="J50" s="97" t="s">
        <v>17</v>
      </c>
      <c r="K50" s="112" t="str">
        <f ca="1">""&amp;VLOOKUP(4+10*I40,INDIRECT($AB$1),4,0)</f>
        <v>A82</v>
      </c>
      <c r="L50" s="98"/>
      <c r="M50" s="82"/>
      <c r="N50" s="99"/>
      <c r="O50" s="89"/>
      <c r="P50" s="82"/>
      <c r="Q50" s="97" t="s">
        <v>17</v>
      </c>
      <c r="R50" s="112" t="str">
        <f ca="1">""&amp;VLOOKUP(4+10*P40,INDIRECT($AB$1),4,0)</f>
        <v>J7</v>
      </c>
      <c r="S50" s="98"/>
      <c r="T50" s="82"/>
      <c r="U50" s="99"/>
      <c r="V50" s="89"/>
      <c r="W50" s="82"/>
      <c r="X50" s="97" t="s">
        <v>17</v>
      </c>
      <c r="Y50" s="112" t="str">
        <f ca="1">""&amp;VLOOKUP(4+10*W40,INDIRECT($AB$1),4,0)</f>
        <v>AQ9</v>
      </c>
      <c r="Z50" s="98"/>
      <c r="AA50" s="82"/>
      <c r="AB50" s="99"/>
    </row>
    <row r="51" spans="1:28" s="81" customFormat="1" ht="9" customHeight="1">
      <c r="A51" s="83" t="s">
        <v>51</v>
      </c>
      <c r="B51" s="84"/>
      <c r="C51" s="85" t="s">
        <v>52</v>
      </c>
      <c r="D51" s="110" t="str">
        <f ca="1">""&amp;VLOOKUP(1+10*B52,INDIRECT($AB$1),2,0)</f>
        <v>J93</v>
      </c>
      <c r="E51" s="86"/>
      <c r="F51" s="87"/>
      <c r="G51" s="88" t="str">
        <f>MID("WNES",1+MOD(B52,4),1)</f>
        <v>N</v>
      </c>
      <c r="H51" s="83" t="s">
        <v>51</v>
      </c>
      <c r="I51" s="84"/>
      <c r="J51" s="85" t="s">
        <v>52</v>
      </c>
      <c r="K51" s="110" t="str">
        <f ca="1">""&amp;VLOOKUP(1+10*I52,INDIRECT($AB$1),2,0)</f>
        <v>J7</v>
      </c>
      <c r="L51" s="86"/>
      <c r="M51" s="87"/>
      <c r="N51" s="88" t="str">
        <f>MID("WNES",1+MOD(I52,4),1)</f>
        <v>E</v>
      </c>
      <c r="O51" s="83" t="s">
        <v>51</v>
      </c>
      <c r="P51" s="84"/>
      <c r="Q51" s="85" t="s">
        <v>52</v>
      </c>
      <c r="R51" s="110" t="str">
        <f ca="1">""&amp;VLOOKUP(1+10*P52,INDIRECT($AB$1),2,0)</f>
        <v>QJ4</v>
      </c>
      <c r="S51" s="86"/>
      <c r="T51" s="87"/>
      <c r="U51" s="88" t="str">
        <f>MID("WNES",1+MOD(P52,4),1)</f>
        <v>S</v>
      </c>
      <c r="V51" s="83" t="s">
        <v>51</v>
      </c>
      <c r="W51" s="84"/>
      <c r="X51" s="85" t="s">
        <v>52</v>
      </c>
      <c r="Y51" s="110" t="str">
        <f ca="1">""&amp;VLOOKUP(1+10*W52,INDIRECT($AB$1),2,0)</f>
        <v>K1094</v>
      </c>
      <c r="Z51" s="86"/>
      <c r="AA51" s="87"/>
      <c r="AB51" s="88" t="str">
        <f>MID("WNES",1+MOD(W52,4),1)</f>
        <v>W</v>
      </c>
    </row>
    <row r="52" spans="1:28" s="81" customFormat="1" ht="9" customHeight="1">
      <c r="A52" s="89"/>
      <c r="B52" s="90">
        <f>1+W40</f>
        <v>17</v>
      </c>
      <c r="C52" s="91" t="s">
        <v>15</v>
      </c>
      <c r="D52" s="111" t="str">
        <f ca="1">""&amp;VLOOKUP(2+10*B52,INDIRECT($AB$1),2,0)</f>
        <v>943</v>
      </c>
      <c r="E52" s="92"/>
      <c r="G52" s="93" t="str">
        <f>MID(" EW  NS NoneBoth",1+4*INT(MOD(11*B52,16)/4),4)</f>
        <v>None</v>
      </c>
      <c r="H52" s="89"/>
      <c r="I52" s="90">
        <f>1+B52</f>
        <v>18</v>
      </c>
      <c r="J52" s="91" t="s">
        <v>15</v>
      </c>
      <c r="K52" s="111" t="str">
        <f ca="1">""&amp;VLOOKUP(2+10*I52,INDIRECT($AB$1),2,0)</f>
        <v>AQ1054</v>
      </c>
      <c r="L52" s="92"/>
      <c r="N52" s="93" t="str">
        <f>MID(" EW  NS NoneBoth",1+4*INT(MOD(11*I52,16)/4),4)</f>
        <v> NS </v>
      </c>
      <c r="O52" s="89"/>
      <c r="P52" s="90">
        <f>1+I52</f>
        <v>19</v>
      </c>
      <c r="Q52" s="91" t="s">
        <v>15</v>
      </c>
      <c r="R52" s="111" t="str">
        <f ca="1">""&amp;VLOOKUP(2+10*P52,INDIRECT($AB$1),2,0)</f>
        <v>94</v>
      </c>
      <c r="S52" s="92"/>
      <c r="U52" s="93" t="str">
        <f>MID(" EW  NS NoneBoth",1+4*INT(MOD(11*P52,16)/4),4)</f>
        <v> EW </v>
      </c>
      <c r="V52" s="89"/>
      <c r="W52" s="90">
        <f>1+P52</f>
        <v>20</v>
      </c>
      <c r="X52" s="91" t="s">
        <v>15</v>
      </c>
      <c r="Y52" s="111" t="str">
        <f ca="1">""&amp;VLOOKUP(2+10*W52,INDIRECT($AB$1),2,0)</f>
        <v>AJ92</v>
      </c>
      <c r="Z52" s="92"/>
      <c r="AB52" s="93" t="str">
        <f>MID(" EW  NS NoneBoth",1+4*INT(MOD(11*W52,16)/4),4)</f>
        <v>Both</v>
      </c>
    </row>
    <row r="53" spans="1:28" s="81" customFormat="1" ht="9" customHeight="1">
      <c r="A53" s="94"/>
      <c r="C53" s="91" t="s">
        <v>53</v>
      </c>
      <c r="D53" s="111" t="str">
        <f ca="1">""&amp;VLOOKUP(3+10*B52,INDIRECT($AB$1),2,0)</f>
        <v>K752</v>
      </c>
      <c r="E53" s="92"/>
      <c r="G53" s="95"/>
      <c r="H53" s="94"/>
      <c r="J53" s="91" t="s">
        <v>53</v>
      </c>
      <c r="K53" s="111" t="str">
        <f ca="1">""&amp;VLOOKUP(3+10*I52,INDIRECT($AB$1),2,0)</f>
        <v>J108</v>
      </c>
      <c r="L53" s="92"/>
      <c r="N53" s="95"/>
      <c r="O53" s="94"/>
      <c r="Q53" s="91" t="s">
        <v>53</v>
      </c>
      <c r="R53" s="111" t="str">
        <f ca="1">""&amp;VLOOKUP(3+10*P52,INDIRECT($AB$1),2,0)</f>
        <v>AKJ5</v>
      </c>
      <c r="S53" s="92"/>
      <c r="U53" s="95"/>
      <c r="V53" s="94"/>
      <c r="X53" s="91" t="s">
        <v>53</v>
      </c>
      <c r="Y53" s="111" t="str">
        <f ca="1">""&amp;VLOOKUP(3+10*W52,INDIRECT($AB$1),2,0)</f>
        <v>AJ73</v>
      </c>
      <c r="Z53" s="92"/>
      <c r="AB53" s="95"/>
    </row>
    <row r="54" spans="1:28" s="81" customFormat="1" ht="9" customHeight="1">
      <c r="A54" s="94"/>
      <c r="C54" s="91" t="s">
        <v>17</v>
      </c>
      <c r="D54" s="111" t="str">
        <f ca="1">""&amp;VLOOKUP(4+10*B52,INDIRECT($AB$1),2,0)</f>
        <v>AJ3</v>
      </c>
      <c r="E54" s="92"/>
      <c r="G54" s="95"/>
      <c r="H54" s="94"/>
      <c r="J54" s="91" t="s">
        <v>17</v>
      </c>
      <c r="K54" s="111" t="str">
        <f ca="1">""&amp;VLOOKUP(4+10*I52,INDIRECT($AB$1),2,0)</f>
        <v>K54</v>
      </c>
      <c r="L54" s="92"/>
      <c r="N54" s="95"/>
      <c r="O54" s="94"/>
      <c r="Q54" s="91" t="s">
        <v>17</v>
      </c>
      <c r="R54" s="111" t="str">
        <f ca="1">""&amp;VLOOKUP(4+10*P52,INDIRECT($AB$1),2,0)</f>
        <v>A1086</v>
      </c>
      <c r="S54" s="92"/>
      <c r="U54" s="95"/>
      <c r="V54" s="94"/>
      <c r="X54" s="91" t="s">
        <v>17</v>
      </c>
      <c r="Y54" s="111" t="str">
        <f ca="1">""&amp;VLOOKUP(4+10*W52,INDIRECT($AB$1),2,0)</f>
        <v>5</v>
      </c>
      <c r="Z54" s="92"/>
      <c r="AB54" s="95"/>
    </row>
    <row r="55" spans="1:28" s="81" customFormat="1" ht="9" customHeight="1">
      <c r="A55" s="96" t="s">
        <v>52</v>
      </c>
      <c r="B55" s="111" t="str">
        <f ca="1">""&amp;VLOOKUP(1+10*B52,INDIRECT($AB$1),5,0)</f>
        <v>Q52</v>
      </c>
      <c r="C55" s="92"/>
      <c r="E55" s="91" t="s">
        <v>52</v>
      </c>
      <c r="F55" s="111" t="str">
        <f ca="1">""&amp;VLOOKUP(1+10*B52,INDIRECT($AB$1),3,0)</f>
        <v>AK87</v>
      </c>
      <c r="G55" s="95"/>
      <c r="H55" s="96" t="s">
        <v>52</v>
      </c>
      <c r="I55" s="111" t="str">
        <f ca="1">""&amp;VLOOKUP(1+10*I52,INDIRECT($AB$1),5,0)</f>
        <v>84</v>
      </c>
      <c r="J55" s="92"/>
      <c r="L55" s="91" t="s">
        <v>52</v>
      </c>
      <c r="M55" s="111" t="str">
        <f ca="1">""&amp;VLOOKUP(1+10*I52,INDIRECT($AB$1),3,0)</f>
        <v>K103</v>
      </c>
      <c r="N55" s="95"/>
      <c r="O55" s="96" t="s">
        <v>52</v>
      </c>
      <c r="P55" s="111" t="str">
        <f ca="1">""&amp;VLOOKUP(1+10*P52,INDIRECT($AB$1),5,0)</f>
        <v>K9</v>
      </c>
      <c r="Q55" s="92"/>
      <c r="S55" s="91" t="s">
        <v>52</v>
      </c>
      <c r="T55" s="111" t="str">
        <f ca="1">""&amp;VLOOKUP(1+10*P52,INDIRECT($AB$1),3,0)</f>
        <v>A8532</v>
      </c>
      <c r="U55" s="95"/>
      <c r="V55" s="96" t="s">
        <v>52</v>
      </c>
      <c r="W55" s="111" t="str">
        <f ca="1">""&amp;VLOOKUP(1+10*W52,INDIRECT($AB$1),5,0)</f>
        <v>A32</v>
      </c>
      <c r="X55" s="92"/>
      <c r="Z55" s="91" t="s">
        <v>52</v>
      </c>
      <c r="AA55" s="111" t="str">
        <f ca="1">""&amp;VLOOKUP(1+10*W52,INDIRECT($AB$1),3,0)</f>
        <v>J875</v>
      </c>
      <c r="AB55" s="95"/>
    </row>
    <row r="56" spans="1:28" s="81" customFormat="1" ht="9" customHeight="1">
      <c r="A56" s="96" t="s">
        <v>15</v>
      </c>
      <c r="B56" s="111" t="str">
        <f ca="1">""&amp;VLOOKUP(2+10*B52,INDIRECT($AB$1),5,0)</f>
        <v>A5</v>
      </c>
      <c r="C56" s="92"/>
      <c r="E56" s="91" t="s">
        <v>15</v>
      </c>
      <c r="F56" s="111" t="str">
        <f ca="1">""&amp;VLOOKUP(2+10*B52,INDIRECT($AB$1),3,0)</f>
        <v>Q76</v>
      </c>
      <c r="G56" s="95"/>
      <c r="H56" s="96" t="s">
        <v>15</v>
      </c>
      <c r="I56" s="111" t="str">
        <f ca="1">""&amp;VLOOKUP(2+10*I52,INDIRECT($AB$1),5,0)</f>
        <v>J8732</v>
      </c>
      <c r="J56" s="92"/>
      <c r="L56" s="91" t="s">
        <v>15</v>
      </c>
      <c r="M56" s="111" t="str">
        <f ca="1">""&amp;VLOOKUP(2+10*I52,INDIRECT($AB$1),3,0)</f>
        <v>6</v>
      </c>
      <c r="N56" s="95"/>
      <c r="O56" s="96" t="s">
        <v>15</v>
      </c>
      <c r="P56" s="111" t="str">
        <f ca="1">""&amp;VLOOKUP(2+10*P52,INDIRECT($AB$1),5,0)</f>
        <v>Q1063</v>
      </c>
      <c r="Q56" s="92"/>
      <c r="S56" s="91" t="s">
        <v>15</v>
      </c>
      <c r="T56" s="111" t="str">
        <f ca="1">""&amp;VLOOKUP(2+10*P52,INDIRECT($AB$1),3,0)</f>
        <v>AK752</v>
      </c>
      <c r="U56" s="95"/>
      <c r="V56" s="96" t="s">
        <v>15</v>
      </c>
      <c r="W56" s="111" t="str">
        <f ca="1">""&amp;VLOOKUP(2+10*W52,INDIRECT($AB$1),5,0)</f>
        <v>KQ5</v>
      </c>
      <c r="X56" s="92"/>
      <c r="Z56" s="91" t="s">
        <v>15</v>
      </c>
      <c r="AA56" s="111" t="str">
        <f ca="1">""&amp;VLOOKUP(2+10*W52,INDIRECT($AB$1),3,0)</f>
        <v>104</v>
      </c>
      <c r="AB56" s="95"/>
    </row>
    <row r="57" spans="1:28" s="81" customFormat="1" ht="9" customHeight="1">
      <c r="A57" s="96" t="s">
        <v>53</v>
      </c>
      <c r="B57" s="111" t="str">
        <f ca="1">""&amp;VLOOKUP(3+10*B52,INDIRECT($AB$1),5,0)</f>
        <v>A1063</v>
      </c>
      <c r="C57" s="92"/>
      <c r="E57" s="91" t="s">
        <v>53</v>
      </c>
      <c r="F57" s="111" t="str">
        <f ca="1">""&amp;VLOOKUP(3+10*B52,INDIRECT($AB$1),3,0)</f>
        <v>QJ98</v>
      </c>
      <c r="G57" s="95"/>
      <c r="H57" s="96" t="s">
        <v>53</v>
      </c>
      <c r="I57" s="111" t="str">
        <f ca="1">""&amp;VLOOKUP(3+10*I52,INDIRECT($AB$1),5,0)</f>
        <v>9</v>
      </c>
      <c r="J57" s="92"/>
      <c r="L57" s="91" t="s">
        <v>53</v>
      </c>
      <c r="M57" s="111" t="str">
        <f ca="1">""&amp;VLOOKUP(3+10*I52,INDIRECT($AB$1),3,0)</f>
        <v>AKQ763</v>
      </c>
      <c r="N57" s="95"/>
      <c r="O57" s="96" t="s">
        <v>53</v>
      </c>
      <c r="P57" s="111" t="str">
        <f ca="1">""&amp;VLOOKUP(3+10*P52,INDIRECT($AB$1),5,0)</f>
        <v>1063</v>
      </c>
      <c r="Q57" s="92"/>
      <c r="S57" s="91" t="s">
        <v>53</v>
      </c>
      <c r="T57" s="111" t="str">
        <f ca="1">""&amp;VLOOKUP(3+10*P52,INDIRECT($AB$1),3,0)</f>
        <v>942</v>
      </c>
      <c r="U57" s="95"/>
      <c r="V57" s="96" t="s">
        <v>53</v>
      </c>
      <c r="W57" s="111" t="str">
        <f ca="1">""&amp;VLOOKUP(3+10*W52,INDIRECT($AB$1),5,0)</f>
        <v>Q862</v>
      </c>
      <c r="X57" s="92"/>
      <c r="Z57" s="91" t="s">
        <v>53</v>
      </c>
      <c r="AA57" s="111" t="str">
        <f ca="1">""&amp;VLOOKUP(3+10*W52,INDIRECT($AB$1),3,0)</f>
        <v>K54</v>
      </c>
      <c r="AB57" s="95"/>
    </row>
    <row r="58" spans="1:28" s="81" customFormat="1" ht="9" customHeight="1">
      <c r="A58" s="96" t="s">
        <v>17</v>
      </c>
      <c r="B58" s="111" t="str">
        <f ca="1">""&amp;VLOOKUP(4+10*B52,INDIRECT($AB$1),5,0)</f>
        <v>KQ92</v>
      </c>
      <c r="C58" s="92"/>
      <c r="E58" s="91" t="s">
        <v>17</v>
      </c>
      <c r="F58" s="111" t="str">
        <f ca="1">""&amp;VLOOKUP(4+10*B52,INDIRECT($AB$1),3,0)</f>
        <v>54</v>
      </c>
      <c r="G58" s="95"/>
      <c r="H58" s="96" t="s">
        <v>17</v>
      </c>
      <c r="I58" s="111" t="str">
        <f ca="1">""&amp;VLOOKUP(4+10*I52,INDIRECT($AB$1),5,0)</f>
        <v>J10976</v>
      </c>
      <c r="J58" s="92"/>
      <c r="L58" s="91" t="s">
        <v>17</v>
      </c>
      <c r="M58" s="111" t="str">
        <f ca="1">""&amp;VLOOKUP(4+10*I52,INDIRECT($AB$1),3,0)</f>
        <v>A32</v>
      </c>
      <c r="N58" s="95"/>
      <c r="O58" s="96" t="s">
        <v>17</v>
      </c>
      <c r="P58" s="111" t="str">
        <f ca="1">""&amp;VLOOKUP(4+10*P52,INDIRECT($AB$1),5,0)</f>
        <v>KQ52</v>
      </c>
      <c r="Q58" s="92"/>
      <c r="S58" s="91" t="s">
        <v>17</v>
      </c>
      <c r="T58" s="111" t="str">
        <f ca="1">""&amp;VLOOKUP(4+10*P52,INDIRECT($AB$1),3,0)</f>
        <v>--</v>
      </c>
      <c r="U58" s="95"/>
      <c r="V58" s="96" t="s">
        <v>17</v>
      </c>
      <c r="W58" s="111" t="str">
        <f ca="1">""&amp;VLOOKUP(4+10*W52,INDIRECT($AB$1),5,0)</f>
        <v>Q82</v>
      </c>
      <c r="X58" s="92"/>
      <c r="Z58" s="91" t="s">
        <v>17</v>
      </c>
      <c r="AA58" s="111" t="str">
        <f ca="1">""&amp;VLOOKUP(4+10*W52,INDIRECT($AB$1),3,0)</f>
        <v>AJ94</v>
      </c>
      <c r="AB58" s="95"/>
    </row>
    <row r="59" spans="1:28" s="81" customFormat="1" ht="9" customHeight="1">
      <c r="A59" s="94"/>
      <c r="C59" s="91" t="s">
        <v>52</v>
      </c>
      <c r="D59" s="111" t="str">
        <f ca="1">""&amp;VLOOKUP(1+10*B52,INDIRECT($AB$1),4,0)</f>
        <v>1064</v>
      </c>
      <c r="E59" s="92"/>
      <c r="G59" s="95"/>
      <c r="H59" s="94"/>
      <c r="J59" s="91" t="s">
        <v>52</v>
      </c>
      <c r="K59" s="111" t="str">
        <f ca="1">""&amp;VLOOKUP(1+10*I52,INDIRECT($AB$1),4,0)</f>
        <v>AQ9652</v>
      </c>
      <c r="L59" s="92"/>
      <c r="N59" s="95"/>
      <c r="O59" s="94"/>
      <c r="Q59" s="91" t="s">
        <v>52</v>
      </c>
      <c r="R59" s="111" t="str">
        <f ca="1">""&amp;VLOOKUP(1+10*P52,INDIRECT($AB$1),4,0)</f>
        <v>1076</v>
      </c>
      <c r="S59" s="92"/>
      <c r="U59" s="95"/>
      <c r="V59" s="94"/>
      <c r="X59" s="91" t="s">
        <v>52</v>
      </c>
      <c r="Y59" s="111" t="str">
        <f ca="1">""&amp;VLOOKUP(1+10*W52,INDIRECT($AB$1),4,0)</f>
        <v>Q6</v>
      </c>
      <c r="Z59" s="92"/>
      <c r="AB59" s="95"/>
    </row>
    <row r="60" spans="1:28" s="81" customFormat="1" ht="9" customHeight="1">
      <c r="A60" s="94"/>
      <c r="C60" s="91" t="s">
        <v>15</v>
      </c>
      <c r="D60" s="111" t="str">
        <f ca="1">""&amp;VLOOKUP(2+10*B52,INDIRECT($AB$1),4,0)</f>
        <v>KJ1082</v>
      </c>
      <c r="E60" s="92"/>
      <c r="G60" s="95"/>
      <c r="H60" s="94"/>
      <c r="J60" s="91" t="s">
        <v>15</v>
      </c>
      <c r="K60" s="111" t="str">
        <f ca="1">""&amp;VLOOKUP(2+10*I52,INDIRECT($AB$1),4,0)</f>
        <v>K9</v>
      </c>
      <c r="L60" s="92"/>
      <c r="N60" s="95"/>
      <c r="O60" s="94"/>
      <c r="Q60" s="91" t="s">
        <v>15</v>
      </c>
      <c r="R60" s="111" t="str">
        <f ca="1">""&amp;VLOOKUP(2+10*P52,INDIRECT($AB$1),4,0)</f>
        <v>J8</v>
      </c>
      <c r="S60" s="92"/>
      <c r="U60" s="95"/>
      <c r="V60" s="94"/>
      <c r="X60" s="91" t="s">
        <v>15</v>
      </c>
      <c r="Y60" s="111" t="str">
        <f ca="1">""&amp;VLOOKUP(2+10*W52,INDIRECT($AB$1),4,0)</f>
        <v>8763</v>
      </c>
      <c r="Z60" s="92"/>
      <c r="AB60" s="95"/>
    </row>
    <row r="61" spans="1:28" s="81" customFormat="1" ht="9" customHeight="1">
      <c r="A61" s="94"/>
      <c r="C61" s="91" t="s">
        <v>53</v>
      </c>
      <c r="D61" s="111" t="str">
        <f ca="1">""&amp;VLOOKUP(3+10*B52,INDIRECT($AB$1),4,0)</f>
        <v>4</v>
      </c>
      <c r="E61" s="92"/>
      <c r="G61" s="95"/>
      <c r="H61" s="94"/>
      <c r="J61" s="91" t="s">
        <v>53</v>
      </c>
      <c r="K61" s="111" t="str">
        <f ca="1">""&amp;VLOOKUP(3+10*I52,INDIRECT($AB$1),4,0)</f>
        <v>542</v>
      </c>
      <c r="L61" s="92"/>
      <c r="N61" s="95"/>
      <c r="O61" s="94"/>
      <c r="Q61" s="91" t="s">
        <v>53</v>
      </c>
      <c r="R61" s="111" t="str">
        <f ca="1">""&amp;VLOOKUP(3+10*P52,INDIRECT($AB$1),4,0)</f>
        <v>Q87</v>
      </c>
      <c r="S61" s="92"/>
      <c r="U61" s="95"/>
      <c r="V61" s="94"/>
      <c r="X61" s="91" t="s">
        <v>53</v>
      </c>
      <c r="Y61" s="111" t="str">
        <f ca="1">""&amp;VLOOKUP(3+10*W52,INDIRECT($AB$1),4,0)</f>
        <v>109</v>
      </c>
      <c r="Z61" s="92"/>
      <c r="AB61" s="95"/>
    </row>
    <row r="62" spans="1:28" s="81" customFormat="1" ht="9" customHeight="1">
      <c r="A62" s="89"/>
      <c r="B62" s="82"/>
      <c r="C62" s="97" t="s">
        <v>17</v>
      </c>
      <c r="D62" s="112" t="str">
        <f ca="1">""&amp;VLOOKUP(4+10*B52,INDIRECT($AB$1),4,0)</f>
        <v>10876</v>
      </c>
      <c r="E62" s="98"/>
      <c r="F62" s="82"/>
      <c r="G62" s="99"/>
      <c r="H62" s="89"/>
      <c r="I62" s="82"/>
      <c r="J62" s="97" t="s">
        <v>17</v>
      </c>
      <c r="K62" s="112" t="str">
        <f ca="1">""&amp;VLOOKUP(4+10*I52,INDIRECT($AB$1),4,0)</f>
        <v>Q8</v>
      </c>
      <c r="L62" s="98"/>
      <c r="M62" s="82"/>
      <c r="N62" s="99"/>
      <c r="O62" s="89"/>
      <c r="P62" s="82"/>
      <c r="Q62" s="97" t="s">
        <v>17</v>
      </c>
      <c r="R62" s="112" t="str">
        <f ca="1">""&amp;VLOOKUP(4+10*P52,INDIRECT($AB$1),4,0)</f>
        <v>J9743</v>
      </c>
      <c r="S62" s="98"/>
      <c r="T62" s="82"/>
      <c r="U62" s="99"/>
      <c r="V62" s="89"/>
      <c r="W62" s="82"/>
      <c r="X62" s="97" t="s">
        <v>17</v>
      </c>
      <c r="Y62" s="112" t="str">
        <f ca="1">""&amp;VLOOKUP(4+10*W52,INDIRECT($AB$1),4,0)</f>
        <v>K10763</v>
      </c>
      <c r="Z62" s="98"/>
      <c r="AA62" s="82"/>
      <c r="AB62" s="99"/>
    </row>
    <row r="63" spans="1:28" s="81" customFormat="1" ht="9" customHeight="1">
      <c r="A63" s="83" t="s">
        <v>51</v>
      </c>
      <c r="B63" s="84"/>
      <c r="C63" s="85" t="s">
        <v>52</v>
      </c>
      <c r="D63" s="110" t="str">
        <f ca="1">""&amp;VLOOKUP(1+10*B64,INDIRECT($AB$1),2,0)</f>
        <v>A105</v>
      </c>
      <c r="E63" s="86"/>
      <c r="F63" s="87"/>
      <c r="G63" s="88" t="str">
        <f>MID("WNES",1+MOD(B64,4),1)</f>
        <v>N</v>
      </c>
      <c r="H63" s="83" t="s">
        <v>51</v>
      </c>
      <c r="I63" s="84"/>
      <c r="J63" s="85" t="s">
        <v>52</v>
      </c>
      <c r="K63" s="110" t="str">
        <f ca="1">""&amp;VLOOKUP(1+10*I64,INDIRECT($AB$1),2,0)</f>
        <v>Q9</v>
      </c>
      <c r="L63" s="86"/>
      <c r="M63" s="87"/>
      <c r="N63" s="88" t="str">
        <f>MID("WNES",1+MOD(I64,4),1)</f>
        <v>E</v>
      </c>
      <c r="O63" s="83" t="s">
        <v>51</v>
      </c>
      <c r="P63" s="84"/>
      <c r="Q63" s="85" t="s">
        <v>52</v>
      </c>
      <c r="R63" s="110" t="str">
        <f ca="1">""&amp;VLOOKUP(1+10*P64,INDIRECT($AB$1),2,0)</f>
        <v>64</v>
      </c>
      <c r="S63" s="86"/>
      <c r="T63" s="87"/>
      <c r="U63" s="88" t="str">
        <f>MID("WNES",1+MOD(P64,4),1)</f>
        <v>S</v>
      </c>
      <c r="V63" s="83" t="s">
        <v>51</v>
      </c>
      <c r="W63" s="84"/>
      <c r="X63" s="85" t="s">
        <v>52</v>
      </c>
      <c r="Y63" s="110" t="str">
        <f ca="1">""&amp;VLOOKUP(1+10*W64,INDIRECT($AB$1),2,0)</f>
        <v>K93</v>
      </c>
      <c r="Z63" s="86"/>
      <c r="AA63" s="87"/>
      <c r="AB63" s="88" t="str">
        <f>MID("WNES",1+MOD(W64,4),1)</f>
        <v>W</v>
      </c>
    </row>
    <row r="64" spans="1:28" s="81" customFormat="1" ht="9" customHeight="1">
      <c r="A64" s="89"/>
      <c r="B64" s="90">
        <f>1+W52</f>
        <v>21</v>
      </c>
      <c r="C64" s="91" t="s">
        <v>15</v>
      </c>
      <c r="D64" s="111" t="str">
        <f ca="1">""&amp;VLOOKUP(2+10*B64,INDIRECT($AB$1),2,0)</f>
        <v>Q9763</v>
      </c>
      <c r="E64" s="92"/>
      <c r="G64" s="93" t="str">
        <f>MID(" EW  NS NoneBoth",1+4*INT(MOD(11*B64,16)/4),4)</f>
        <v> NS </v>
      </c>
      <c r="H64" s="89"/>
      <c r="I64" s="90">
        <f>1+B64</f>
        <v>22</v>
      </c>
      <c r="J64" s="91" t="s">
        <v>15</v>
      </c>
      <c r="K64" s="111" t="str">
        <f ca="1">""&amp;VLOOKUP(2+10*I64,INDIRECT($AB$1),2,0)</f>
        <v>82</v>
      </c>
      <c r="L64" s="92"/>
      <c r="N64" s="93" t="str">
        <f>MID(" EW  NS NoneBoth",1+4*INT(MOD(11*I64,16)/4),4)</f>
        <v> EW </v>
      </c>
      <c r="O64" s="89"/>
      <c r="P64" s="90">
        <f>1+I64</f>
        <v>23</v>
      </c>
      <c r="Q64" s="91" t="s">
        <v>15</v>
      </c>
      <c r="R64" s="111" t="str">
        <f ca="1">""&amp;VLOOKUP(2+10*P64,INDIRECT($AB$1),2,0)</f>
        <v>K103</v>
      </c>
      <c r="S64" s="92"/>
      <c r="U64" s="93" t="str">
        <f>MID(" EW  NS NoneBoth",1+4*INT(MOD(11*P64,16)/4),4)</f>
        <v>Both</v>
      </c>
      <c r="V64" s="89"/>
      <c r="W64" s="90">
        <f>1+P64</f>
        <v>24</v>
      </c>
      <c r="X64" s="91" t="s">
        <v>15</v>
      </c>
      <c r="Y64" s="111" t="str">
        <f ca="1">""&amp;VLOOKUP(2+10*W64,INDIRECT($AB$1),2,0)</f>
        <v>K73</v>
      </c>
      <c r="Z64" s="92"/>
      <c r="AB64" s="93" t="str">
        <f>MID(" EW  NS NoneBoth",1+4*INT(MOD(11*W64,16)/4),4)</f>
        <v>None</v>
      </c>
    </row>
    <row r="65" spans="1:28" s="81" customFormat="1" ht="9" customHeight="1">
      <c r="A65" s="94"/>
      <c r="C65" s="91" t="s">
        <v>53</v>
      </c>
      <c r="D65" s="111" t="str">
        <f ca="1">""&amp;VLOOKUP(3+10*B64,INDIRECT($AB$1),2,0)</f>
        <v>K2</v>
      </c>
      <c r="E65" s="92"/>
      <c r="G65" s="95"/>
      <c r="H65" s="94"/>
      <c r="J65" s="91" t="s">
        <v>53</v>
      </c>
      <c r="K65" s="111" t="str">
        <f ca="1">""&amp;VLOOKUP(3+10*I64,INDIRECT($AB$1),2,0)</f>
        <v>KQJ764</v>
      </c>
      <c r="L65" s="92"/>
      <c r="N65" s="95"/>
      <c r="O65" s="94"/>
      <c r="Q65" s="91" t="s">
        <v>53</v>
      </c>
      <c r="R65" s="111" t="str">
        <f ca="1">""&amp;VLOOKUP(3+10*P64,INDIRECT($AB$1),2,0)</f>
        <v>K102</v>
      </c>
      <c r="S65" s="92"/>
      <c r="U65" s="95"/>
      <c r="V65" s="94"/>
      <c r="X65" s="91" t="s">
        <v>53</v>
      </c>
      <c r="Y65" s="111" t="str">
        <f ca="1">""&amp;VLOOKUP(3+10*W64,INDIRECT($AB$1),2,0)</f>
        <v>6</v>
      </c>
      <c r="Z65" s="92"/>
      <c r="AB65" s="95"/>
    </row>
    <row r="66" spans="1:28" s="81" customFormat="1" ht="9" customHeight="1">
      <c r="A66" s="94"/>
      <c r="C66" s="91" t="s">
        <v>17</v>
      </c>
      <c r="D66" s="111" t="str">
        <f ca="1">""&amp;VLOOKUP(4+10*B64,INDIRECT($AB$1),2,0)</f>
        <v>AQ4</v>
      </c>
      <c r="E66" s="92"/>
      <c r="G66" s="95"/>
      <c r="H66" s="94"/>
      <c r="J66" s="91" t="s">
        <v>17</v>
      </c>
      <c r="K66" s="111" t="str">
        <f ca="1">""&amp;VLOOKUP(4+10*I64,INDIRECT($AB$1),2,0)</f>
        <v>A87</v>
      </c>
      <c r="L66" s="92"/>
      <c r="N66" s="95"/>
      <c r="O66" s="94"/>
      <c r="Q66" s="91" t="s">
        <v>17</v>
      </c>
      <c r="R66" s="111" t="str">
        <f ca="1">""&amp;VLOOKUP(4+10*P64,INDIRECT($AB$1),2,0)</f>
        <v>KQJ85</v>
      </c>
      <c r="S66" s="92"/>
      <c r="U66" s="95"/>
      <c r="V66" s="94"/>
      <c r="X66" s="91" t="s">
        <v>17</v>
      </c>
      <c r="Y66" s="111" t="str">
        <f ca="1">""&amp;VLOOKUP(4+10*W64,INDIRECT($AB$1),2,0)</f>
        <v>AK10987</v>
      </c>
      <c r="Z66" s="92"/>
      <c r="AB66" s="95"/>
    </row>
    <row r="67" spans="1:28" s="81" customFormat="1" ht="9" customHeight="1">
      <c r="A67" s="96" t="s">
        <v>52</v>
      </c>
      <c r="B67" s="111" t="str">
        <f ca="1">""&amp;VLOOKUP(1+10*B64,INDIRECT($AB$1),5,0)</f>
        <v>742</v>
      </c>
      <c r="C67" s="92"/>
      <c r="E67" s="91" t="s">
        <v>52</v>
      </c>
      <c r="F67" s="111" t="str">
        <f ca="1">""&amp;VLOOKUP(1+10*B64,INDIRECT($AB$1),3,0)</f>
        <v>863</v>
      </c>
      <c r="G67" s="95"/>
      <c r="H67" s="96" t="s">
        <v>52</v>
      </c>
      <c r="I67" s="111" t="str">
        <f ca="1">""&amp;VLOOKUP(1+10*I64,INDIRECT($AB$1),5,0)</f>
        <v>A1083</v>
      </c>
      <c r="J67" s="92"/>
      <c r="L67" s="91" t="s">
        <v>52</v>
      </c>
      <c r="M67" s="111" t="str">
        <f ca="1">""&amp;VLOOKUP(1+10*I64,INDIRECT($AB$1),3,0)</f>
        <v>K2</v>
      </c>
      <c r="N67" s="95"/>
      <c r="O67" s="96" t="s">
        <v>52</v>
      </c>
      <c r="P67" s="111" t="str">
        <f ca="1">""&amp;VLOOKUP(1+10*P64,INDIRECT($AB$1),5,0)</f>
        <v>QJ</v>
      </c>
      <c r="Q67" s="92"/>
      <c r="S67" s="91" t="s">
        <v>52</v>
      </c>
      <c r="T67" s="111" t="str">
        <f ca="1">""&amp;VLOOKUP(1+10*P64,INDIRECT($AB$1),3,0)</f>
        <v>A103</v>
      </c>
      <c r="U67" s="95"/>
      <c r="V67" s="96" t="s">
        <v>52</v>
      </c>
      <c r="W67" s="111" t="str">
        <f ca="1">""&amp;VLOOKUP(1+10*W64,INDIRECT($AB$1),5,0)</f>
        <v>Q84</v>
      </c>
      <c r="X67" s="92"/>
      <c r="Z67" s="91" t="s">
        <v>52</v>
      </c>
      <c r="AA67" s="111" t="str">
        <f ca="1">""&amp;VLOOKUP(1+10*W64,INDIRECT($AB$1),3,0)</f>
        <v>J10762</v>
      </c>
      <c r="AB67" s="95"/>
    </row>
    <row r="68" spans="1:28" s="81" customFormat="1" ht="9" customHeight="1">
      <c r="A68" s="96" t="s">
        <v>15</v>
      </c>
      <c r="B68" s="111" t="str">
        <f ca="1">""&amp;VLOOKUP(2+10*B64,INDIRECT($AB$1),5,0)</f>
        <v>10852</v>
      </c>
      <c r="C68" s="92"/>
      <c r="E68" s="91" t="s">
        <v>15</v>
      </c>
      <c r="F68" s="111" t="str">
        <f ca="1">""&amp;VLOOKUP(2+10*B64,INDIRECT($AB$1),3,0)</f>
        <v>AJ4</v>
      </c>
      <c r="G68" s="95"/>
      <c r="H68" s="96" t="s">
        <v>15</v>
      </c>
      <c r="I68" s="111" t="str">
        <f ca="1">""&amp;VLOOKUP(2+10*I64,INDIRECT($AB$1),5,0)</f>
        <v>A94</v>
      </c>
      <c r="J68" s="92"/>
      <c r="L68" s="91" t="s">
        <v>15</v>
      </c>
      <c r="M68" s="111" t="str">
        <f ca="1">""&amp;VLOOKUP(2+10*I64,INDIRECT($AB$1),3,0)</f>
        <v>KQJ105</v>
      </c>
      <c r="N68" s="95"/>
      <c r="O68" s="96" t="s">
        <v>15</v>
      </c>
      <c r="P68" s="111" t="str">
        <f ca="1">""&amp;VLOOKUP(2+10*P64,INDIRECT($AB$1),5,0)</f>
        <v>A76</v>
      </c>
      <c r="Q68" s="92"/>
      <c r="S68" s="91" t="s">
        <v>15</v>
      </c>
      <c r="T68" s="111" t="str">
        <f ca="1">""&amp;VLOOKUP(2+10*P64,INDIRECT($AB$1),3,0)</f>
        <v>QJ852</v>
      </c>
      <c r="U68" s="95"/>
      <c r="V68" s="96" t="s">
        <v>15</v>
      </c>
      <c r="W68" s="111" t="str">
        <f ca="1">""&amp;VLOOKUP(2+10*W64,INDIRECT($AB$1),5,0)</f>
        <v>Q94</v>
      </c>
      <c r="X68" s="92"/>
      <c r="Z68" s="91" t="s">
        <v>15</v>
      </c>
      <c r="AA68" s="111" t="str">
        <f ca="1">""&amp;VLOOKUP(2+10*W64,INDIRECT($AB$1),3,0)</f>
        <v>J82</v>
      </c>
      <c r="AB68" s="95"/>
    </row>
    <row r="69" spans="1:28" s="81" customFormat="1" ht="9" customHeight="1">
      <c r="A69" s="96" t="s">
        <v>53</v>
      </c>
      <c r="B69" s="111" t="str">
        <f ca="1">""&amp;VLOOKUP(3+10*B64,INDIRECT($AB$1),5,0)</f>
        <v>8743</v>
      </c>
      <c r="C69" s="92"/>
      <c r="E69" s="91" t="s">
        <v>53</v>
      </c>
      <c r="F69" s="111" t="str">
        <f ca="1">""&amp;VLOOKUP(3+10*B64,INDIRECT($AB$1),3,0)</f>
        <v>A1095</v>
      </c>
      <c r="G69" s="95"/>
      <c r="H69" s="96" t="s">
        <v>53</v>
      </c>
      <c r="I69" s="111" t="str">
        <f ca="1">""&amp;VLOOKUP(3+10*I64,INDIRECT($AB$1),5,0)</f>
        <v>A8</v>
      </c>
      <c r="J69" s="92"/>
      <c r="L69" s="91" t="s">
        <v>53</v>
      </c>
      <c r="M69" s="111" t="str">
        <f ca="1">""&amp;VLOOKUP(3+10*I64,INDIRECT($AB$1),3,0)</f>
        <v>102</v>
      </c>
      <c r="N69" s="95"/>
      <c r="O69" s="96" t="s">
        <v>53</v>
      </c>
      <c r="P69" s="111" t="str">
        <f ca="1">""&amp;VLOOKUP(3+10*P64,INDIRECT($AB$1),5,0)</f>
        <v>AQ76</v>
      </c>
      <c r="Q69" s="92"/>
      <c r="S69" s="91" t="s">
        <v>53</v>
      </c>
      <c r="T69" s="111" t="str">
        <f ca="1">""&amp;VLOOKUP(3+10*P64,INDIRECT($AB$1),3,0)</f>
        <v>985</v>
      </c>
      <c r="U69" s="95"/>
      <c r="V69" s="96" t="s">
        <v>53</v>
      </c>
      <c r="W69" s="111" t="str">
        <f ca="1">""&amp;VLOOKUP(3+10*W64,INDIRECT($AB$1),5,0)</f>
        <v>K1073</v>
      </c>
      <c r="X69" s="92"/>
      <c r="Z69" s="91" t="s">
        <v>53</v>
      </c>
      <c r="AA69" s="111" t="str">
        <f ca="1">""&amp;VLOOKUP(3+10*W64,INDIRECT($AB$1),3,0)</f>
        <v>A5</v>
      </c>
      <c r="AB69" s="95"/>
    </row>
    <row r="70" spans="1:28" s="81" customFormat="1" ht="9" customHeight="1">
      <c r="A70" s="96" t="s">
        <v>17</v>
      </c>
      <c r="B70" s="111" t="str">
        <f ca="1">""&amp;VLOOKUP(4+10*B64,INDIRECT($AB$1),5,0)</f>
        <v>K2</v>
      </c>
      <c r="C70" s="92"/>
      <c r="E70" s="91" t="s">
        <v>17</v>
      </c>
      <c r="F70" s="111" t="str">
        <f ca="1">""&amp;VLOOKUP(4+10*B64,INDIRECT($AB$1),3,0)</f>
        <v>975</v>
      </c>
      <c r="G70" s="95"/>
      <c r="H70" s="96" t="s">
        <v>17</v>
      </c>
      <c r="I70" s="111" t="str">
        <f ca="1">""&amp;VLOOKUP(4+10*I64,INDIRECT($AB$1),5,0)</f>
        <v>K1095</v>
      </c>
      <c r="J70" s="92"/>
      <c r="L70" s="91" t="s">
        <v>17</v>
      </c>
      <c r="M70" s="111" t="str">
        <f ca="1">""&amp;VLOOKUP(4+10*I64,INDIRECT($AB$1),3,0)</f>
        <v>J643</v>
      </c>
      <c r="N70" s="95"/>
      <c r="O70" s="96" t="s">
        <v>17</v>
      </c>
      <c r="P70" s="111" t="str">
        <f ca="1">""&amp;VLOOKUP(4+10*P64,INDIRECT($AB$1),5,0)</f>
        <v>A974</v>
      </c>
      <c r="Q70" s="92"/>
      <c r="S70" s="91" t="s">
        <v>17</v>
      </c>
      <c r="T70" s="111" t="str">
        <f ca="1">""&amp;VLOOKUP(4+10*P64,INDIRECT($AB$1),3,0)</f>
        <v>32</v>
      </c>
      <c r="U70" s="95"/>
      <c r="V70" s="96" t="s">
        <v>17</v>
      </c>
      <c r="W70" s="111" t="str">
        <f ca="1">""&amp;VLOOKUP(4+10*W64,INDIRECT($AB$1),5,0)</f>
        <v>Q65</v>
      </c>
      <c r="X70" s="92"/>
      <c r="Z70" s="91" t="s">
        <v>17</v>
      </c>
      <c r="AA70" s="111" t="str">
        <f ca="1">""&amp;VLOOKUP(4+10*W64,INDIRECT($AB$1),3,0)</f>
        <v>J43</v>
      </c>
      <c r="AB70" s="95"/>
    </row>
    <row r="71" spans="1:28" s="81" customFormat="1" ht="9" customHeight="1">
      <c r="A71" s="94"/>
      <c r="C71" s="91" t="s">
        <v>52</v>
      </c>
      <c r="D71" s="111" t="str">
        <f ca="1">""&amp;VLOOKUP(1+10*B64,INDIRECT($AB$1),4,0)</f>
        <v>KQJ9</v>
      </c>
      <c r="E71" s="92"/>
      <c r="G71" s="95"/>
      <c r="H71" s="94"/>
      <c r="J71" s="91" t="s">
        <v>52</v>
      </c>
      <c r="K71" s="111" t="str">
        <f ca="1">""&amp;VLOOKUP(1+10*I64,INDIRECT($AB$1),4,0)</f>
        <v>J7654</v>
      </c>
      <c r="L71" s="92"/>
      <c r="N71" s="95"/>
      <c r="O71" s="94"/>
      <c r="Q71" s="91" t="s">
        <v>52</v>
      </c>
      <c r="R71" s="111" t="str">
        <f ca="1">""&amp;VLOOKUP(1+10*P64,INDIRECT($AB$1),4,0)</f>
        <v>K98752</v>
      </c>
      <c r="S71" s="92"/>
      <c r="U71" s="95"/>
      <c r="V71" s="94"/>
      <c r="X71" s="91" t="s">
        <v>52</v>
      </c>
      <c r="Y71" s="111" t="str">
        <f ca="1">""&amp;VLOOKUP(1+10*W64,INDIRECT($AB$1),4,0)</f>
        <v>A5</v>
      </c>
      <c r="Z71" s="92"/>
      <c r="AB71" s="95"/>
    </row>
    <row r="72" spans="1:28" s="81" customFormat="1" ht="9" customHeight="1">
      <c r="A72" s="94"/>
      <c r="C72" s="91" t="s">
        <v>15</v>
      </c>
      <c r="D72" s="111" t="str">
        <f ca="1">""&amp;VLOOKUP(2+10*B64,INDIRECT($AB$1),4,0)</f>
        <v>K</v>
      </c>
      <c r="E72" s="92"/>
      <c r="G72" s="95"/>
      <c r="H72" s="94"/>
      <c r="J72" s="91" t="s">
        <v>15</v>
      </c>
      <c r="K72" s="111" t="str">
        <f ca="1">""&amp;VLOOKUP(2+10*I64,INDIRECT($AB$1),4,0)</f>
        <v>763</v>
      </c>
      <c r="L72" s="92"/>
      <c r="N72" s="95"/>
      <c r="O72" s="94"/>
      <c r="Q72" s="91" t="s">
        <v>15</v>
      </c>
      <c r="R72" s="111" t="str">
        <f ca="1">""&amp;VLOOKUP(2+10*P64,INDIRECT($AB$1),4,0)</f>
        <v>94</v>
      </c>
      <c r="S72" s="92"/>
      <c r="U72" s="95"/>
      <c r="V72" s="94"/>
      <c r="X72" s="91" t="s">
        <v>15</v>
      </c>
      <c r="Y72" s="111" t="str">
        <f ca="1">""&amp;VLOOKUP(2+10*W64,INDIRECT($AB$1),4,0)</f>
        <v>A1065</v>
      </c>
      <c r="Z72" s="92"/>
      <c r="AB72" s="95"/>
    </row>
    <row r="73" spans="1:28" s="81" customFormat="1" ht="9" customHeight="1">
      <c r="A73" s="94"/>
      <c r="C73" s="91" t="s">
        <v>53</v>
      </c>
      <c r="D73" s="111" t="str">
        <f ca="1">""&amp;VLOOKUP(3+10*B64,INDIRECT($AB$1),4,0)</f>
        <v>QJ6</v>
      </c>
      <c r="E73" s="92"/>
      <c r="G73" s="95"/>
      <c r="H73" s="94"/>
      <c r="J73" s="91" t="s">
        <v>53</v>
      </c>
      <c r="K73" s="111" t="str">
        <f ca="1">""&amp;VLOOKUP(3+10*I64,INDIRECT($AB$1),4,0)</f>
        <v>953</v>
      </c>
      <c r="L73" s="92"/>
      <c r="N73" s="95"/>
      <c r="O73" s="94"/>
      <c r="Q73" s="91" t="s">
        <v>53</v>
      </c>
      <c r="R73" s="111" t="str">
        <f ca="1">""&amp;VLOOKUP(3+10*P64,INDIRECT($AB$1),4,0)</f>
        <v>J43</v>
      </c>
      <c r="S73" s="92"/>
      <c r="U73" s="95"/>
      <c r="V73" s="94"/>
      <c r="X73" s="91" t="s">
        <v>53</v>
      </c>
      <c r="Y73" s="111" t="str">
        <f ca="1">""&amp;VLOOKUP(3+10*W64,INDIRECT($AB$1),4,0)</f>
        <v>QJ9842</v>
      </c>
      <c r="Z73" s="92"/>
      <c r="AB73" s="95"/>
    </row>
    <row r="74" spans="1:28" s="81" customFormat="1" ht="9" customHeight="1">
      <c r="A74" s="89"/>
      <c r="B74" s="82"/>
      <c r="C74" s="97" t="s">
        <v>17</v>
      </c>
      <c r="D74" s="112" t="str">
        <f ca="1">""&amp;VLOOKUP(4+10*B64,INDIRECT($AB$1),4,0)</f>
        <v>J10863</v>
      </c>
      <c r="E74" s="98"/>
      <c r="F74" s="82"/>
      <c r="G74" s="99"/>
      <c r="H74" s="89"/>
      <c r="I74" s="82"/>
      <c r="J74" s="97" t="s">
        <v>17</v>
      </c>
      <c r="K74" s="112" t="str">
        <f ca="1">""&amp;VLOOKUP(4+10*I64,INDIRECT($AB$1),4,0)</f>
        <v>Q2</v>
      </c>
      <c r="L74" s="98"/>
      <c r="M74" s="82"/>
      <c r="N74" s="99"/>
      <c r="O74" s="89"/>
      <c r="P74" s="82"/>
      <c r="Q74" s="97" t="s">
        <v>17</v>
      </c>
      <c r="R74" s="112" t="str">
        <f ca="1">""&amp;VLOOKUP(4+10*P64,INDIRECT($AB$1),4,0)</f>
        <v>106</v>
      </c>
      <c r="S74" s="98"/>
      <c r="T74" s="82"/>
      <c r="U74" s="99"/>
      <c r="V74" s="89"/>
      <c r="W74" s="82"/>
      <c r="X74" s="97" t="s">
        <v>17</v>
      </c>
      <c r="Y74" s="112" t="str">
        <f ca="1">""&amp;VLOOKUP(4+10*W64,INDIRECT($AB$1),4,0)</f>
        <v>2</v>
      </c>
      <c r="Z74" s="98"/>
      <c r="AA74" s="82"/>
      <c r="AB74" s="99"/>
    </row>
    <row r="75" spans="1:28" s="81" customFormat="1" ht="9" customHeight="1">
      <c r="A75" s="83" t="s">
        <v>51</v>
      </c>
      <c r="B75" s="84"/>
      <c r="C75" s="85" t="s">
        <v>52</v>
      </c>
      <c r="D75" s="110" t="str">
        <f ca="1">""&amp;VLOOKUP(1+10*B76,INDIRECT($AB$1),2,0)</f>
        <v>Q107</v>
      </c>
      <c r="E75" s="86"/>
      <c r="F75" s="87"/>
      <c r="G75" s="88" t="str">
        <f>MID("WNES",1+MOD(B76,4),1)</f>
        <v>N</v>
      </c>
      <c r="H75" s="83" t="s">
        <v>51</v>
      </c>
      <c r="I75" s="84"/>
      <c r="J75" s="85" t="s">
        <v>52</v>
      </c>
      <c r="K75" s="110" t="str">
        <f ca="1">""&amp;VLOOKUP(1+10*I76,INDIRECT($AB$1),2,0)</f>
        <v>AK6</v>
      </c>
      <c r="L75" s="86"/>
      <c r="M75" s="87"/>
      <c r="N75" s="88" t="str">
        <f>MID("WNES",1+MOD(I76,4),1)</f>
        <v>E</v>
      </c>
      <c r="O75" s="83" t="s">
        <v>51</v>
      </c>
      <c r="P75" s="84"/>
      <c r="Q75" s="85" t="s">
        <v>52</v>
      </c>
      <c r="R75" s="110" t="str">
        <f ca="1">""&amp;VLOOKUP(1+10*P76,INDIRECT($AB$1),2,0)</f>
        <v>J3</v>
      </c>
      <c r="S75" s="86"/>
      <c r="T75" s="87"/>
      <c r="U75" s="88" t="str">
        <f>MID("WNES",1+MOD(P76,4),1)</f>
        <v>S</v>
      </c>
      <c r="V75" s="83" t="s">
        <v>51</v>
      </c>
      <c r="W75" s="84"/>
      <c r="X75" s="85" t="s">
        <v>52</v>
      </c>
      <c r="Y75" s="110" t="str">
        <f ca="1">""&amp;VLOOKUP(1+10*W76,INDIRECT($AB$1),2,0)</f>
        <v>A85</v>
      </c>
      <c r="Z75" s="86"/>
      <c r="AA75" s="87"/>
      <c r="AB75" s="88" t="str">
        <f>MID("WNES",1+MOD(W76,4),1)</f>
        <v>W</v>
      </c>
    </row>
    <row r="76" spans="1:28" s="81" customFormat="1" ht="9" customHeight="1">
      <c r="A76" s="89"/>
      <c r="B76" s="90">
        <f>1+W64</f>
        <v>25</v>
      </c>
      <c r="C76" s="91" t="s">
        <v>15</v>
      </c>
      <c r="D76" s="111" t="str">
        <f ca="1">""&amp;VLOOKUP(2+10*B76,INDIRECT($AB$1),2,0)</f>
        <v>A98</v>
      </c>
      <c r="E76" s="92"/>
      <c r="G76" s="93" t="str">
        <f>MID(" EW  NS NoneBoth",1+4*INT(MOD(11*B76,16)/4),4)</f>
        <v> EW </v>
      </c>
      <c r="H76" s="89"/>
      <c r="I76" s="90">
        <f>1+B76</f>
        <v>26</v>
      </c>
      <c r="J76" s="91" t="s">
        <v>15</v>
      </c>
      <c r="K76" s="111" t="str">
        <f ca="1">""&amp;VLOOKUP(2+10*I76,INDIRECT($AB$1),2,0)</f>
        <v>J932</v>
      </c>
      <c r="L76" s="92"/>
      <c r="N76" s="93" t="str">
        <f>MID(" EW  NS NoneBoth",1+4*INT(MOD(11*I76,16)/4),4)</f>
        <v>Both</v>
      </c>
      <c r="O76" s="89"/>
      <c r="P76" s="90">
        <f>1+I76</f>
        <v>27</v>
      </c>
      <c r="Q76" s="91" t="s">
        <v>15</v>
      </c>
      <c r="R76" s="111" t="str">
        <f ca="1">""&amp;VLOOKUP(2+10*P76,INDIRECT($AB$1),2,0)</f>
        <v>KQJ98762</v>
      </c>
      <c r="S76" s="92"/>
      <c r="U76" s="93" t="str">
        <f>MID(" EW  NS NoneBoth",1+4*INT(MOD(11*P76,16)/4),4)</f>
        <v>None</v>
      </c>
      <c r="V76" s="89"/>
      <c r="W76" s="90">
        <f>1+P76</f>
        <v>28</v>
      </c>
      <c r="X76" s="91" t="s">
        <v>15</v>
      </c>
      <c r="Y76" s="111" t="str">
        <f ca="1">""&amp;VLOOKUP(2+10*W76,INDIRECT($AB$1),2,0)</f>
        <v>1052</v>
      </c>
      <c r="Z76" s="92"/>
      <c r="AB76" s="93" t="str">
        <f>MID(" EW  NS NoneBoth",1+4*INT(MOD(11*W76,16)/4),4)</f>
        <v> NS </v>
      </c>
    </row>
    <row r="77" spans="1:28" s="81" customFormat="1" ht="9" customHeight="1">
      <c r="A77" s="94"/>
      <c r="C77" s="91" t="s">
        <v>53</v>
      </c>
      <c r="D77" s="111" t="str">
        <f ca="1">""&amp;VLOOKUP(3+10*B76,INDIRECT($AB$1),2,0)</f>
        <v>K53</v>
      </c>
      <c r="E77" s="92"/>
      <c r="G77" s="95"/>
      <c r="H77" s="94"/>
      <c r="J77" s="91" t="s">
        <v>53</v>
      </c>
      <c r="K77" s="111" t="str">
        <f ca="1">""&amp;VLOOKUP(3+10*I76,INDIRECT($AB$1),2,0)</f>
        <v>K64</v>
      </c>
      <c r="L77" s="92"/>
      <c r="N77" s="95"/>
      <c r="O77" s="94"/>
      <c r="Q77" s="91" t="s">
        <v>53</v>
      </c>
      <c r="R77" s="111" t="str">
        <f ca="1">""&amp;VLOOKUP(3+10*P76,INDIRECT($AB$1),2,0)</f>
        <v>A</v>
      </c>
      <c r="S77" s="92"/>
      <c r="U77" s="95"/>
      <c r="V77" s="94"/>
      <c r="X77" s="91" t="s">
        <v>53</v>
      </c>
      <c r="Y77" s="111" t="str">
        <f ca="1">""&amp;VLOOKUP(3+10*W76,INDIRECT($AB$1),2,0)</f>
        <v>Q6</v>
      </c>
      <c r="Z77" s="92"/>
      <c r="AB77" s="95"/>
    </row>
    <row r="78" spans="1:28" s="81" customFormat="1" ht="9" customHeight="1">
      <c r="A78" s="94"/>
      <c r="C78" s="91" t="s">
        <v>17</v>
      </c>
      <c r="D78" s="111" t="str">
        <f ca="1">""&amp;VLOOKUP(4+10*B76,INDIRECT($AB$1),2,0)</f>
        <v>J984</v>
      </c>
      <c r="E78" s="92"/>
      <c r="G78" s="95"/>
      <c r="H78" s="94"/>
      <c r="J78" s="91" t="s">
        <v>17</v>
      </c>
      <c r="K78" s="111" t="str">
        <f ca="1">""&amp;VLOOKUP(4+10*I76,INDIRECT($AB$1),2,0)</f>
        <v>A96</v>
      </c>
      <c r="L78" s="92"/>
      <c r="N78" s="95"/>
      <c r="O78" s="94"/>
      <c r="Q78" s="91" t="s">
        <v>17</v>
      </c>
      <c r="R78" s="111" t="str">
        <f ca="1">""&amp;VLOOKUP(4+10*P76,INDIRECT($AB$1),2,0)</f>
        <v>102</v>
      </c>
      <c r="S78" s="92"/>
      <c r="U78" s="95"/>
      <c r="V78" s="94"/>
      <c r="X78" s="91" t="s">
        <v>17</v>
      </c>
      <c r="Y78" s="111" t="str">
        <f ca="1">""&amp;VLOOKUP(4+10*W76,INDIRECT($AB$1),2,0)</f>
        <v>KJ1095</v>
      </c>
      <c r="Z78" s="92"/>
      <c r="AB78" s="95"/>
    </row>
    <row r="79" spans="1:28" s="81" customFormat="1" ht="9" customHeight="1">
      <c r="A79" s="96" t="s">
        <v>52</v>
      </c>
      <c r="B79" s="111" t="str">
        <f ca="1">""&amp;VLOOKUP(1+10*B76,INDIRECT($AB$1),5,0)</f>
        <v>K642</v>
      </c>
      <c r="C79" s="92"/>
      <c r="E79" s="91" t="s">
        <v>52</v>
      </c>
      <c r="F79" s="111" t="str">
        <f ca="1">""&amp;VLOOKUP(1+10*B76,INDIRECT($AB$1),3,0)</f>
        <v>93</v>
      </c>
      <c r="G79" s="95"/>
      <c r="H79" s="96" t="s">
        <v>52</v>
      </c>
      <c r="I79" s="111" t="str">
        <f ca="1">""&amp;VLOOKUP(1+10*I76,INDIRECT($AB$1),5,0)</f>
        <v>J4</v>
      </c>
      <c r="J79" s="92"/>
      <c r="L79" s="91" t="s">
        <v>52</v>
      </c>
      <c r="M79" s="111" t="str">
        <f ca="1">""&amp;VLOOKUP(1+10*I76,INDIRECT($AB$1),3,0)</f>
        <v>Q953</v>
      </c>
      <c r="N79" s="95"/>
      <c r="O79" s="96" t="s">
        <v>52</v>
      </c>
      <c r="P79" s="111" t="str">
        <f ca="1">""&amp;VLOOKUP(1+10*P76,INDIRECT($AB$1),5,0)</f>
        <v>10862</v>
      </c>
      <c r="Q79" s="92"/>
      <c r="S79" s="91" t="s">
        <v>52</v>
      </c>
      <c r="T79" s="111" t="str">
        <f ca="1">""&amp;VLOOKUP(1+10*P76,INDIRECT($AB$1),3,0)</f>
        <v>KQ954</v>
      </c>
      <c r="U79" s="95"/>
      <c r="V79" s="96" t="s">
        <v>52</v>
      </c>
      <c r="W79" s="111" t="str">
        <f ca="1">""&amp;VLOOKUP(1+10*W76,INDIRECT($AB$1),5,0)</f>
        <v>7</v>
      </c>
      <c r="X79" s="92"/>
      <c r="Z79" s="91" t="s">
        <v>52</v>
      </c>
      <c r="AA79" s="111" t="str">
        <f ca="1">""&amp;VLOOKUP(1+10*W76,INDIRECT($AB$1),3,0)</f>
        <v>KQJ932</v>
      </c>
      <c r="AB79" s="95"/>
    </row>
    <row r="80" spans="1:28" s="81" customFormat="1" ht="9" customHeight="1">
      <c r="A80" s="96" t="s">
        <v>15</v>
      </c>
      <c r="B80" s="111" t="str">
        <f ca="1">""&amp;VLOOKUP(2+10*B76,INDIRECT($AB$1),5,0)</f>
        <v>J</v>
      </c>
      <c r="C80" s="92"/>
      <c r="E80" s="91" t="s">
        <v>15</v>
      </c>
      <c r="F80" s="111" t="str">
        <f ca="1">""&amp;VLOOKUP(2+10*B76,INDIRECT($AB$1),3,0)</f>
        <v>K10652</v>
      </c>
      <c r="G80" s="95"/>
      <c r="H80" s="96" t="s">
        <v>15</v>
      </c>
      <c r="I80" s="111" t="str">
        <f ca="1">""&amp;VLOOKUP(2+10*I76,INDIRECT($AB$1),5,0)</f>
        <v>AKQ8764</v>
      </c>
      <c r="J80" s="92"/>
      <c r="L80" s="91" t="s">
        <v>15</v>
      </c>
      <c r="M80" s="111" t="str">
        <f ca="1">""&amp;VLOOKUP(2+10*I76,INDIRECT($AB$1),3,0)</f>
        <v>105</v>
      </c>
      <c r="N80" s="95"/>
      <c r="O80" s="96" t="s">
        <v>15</v>
      </c>
      <c r="P80" s="111" t="str">
        <f ca="1">""&amp;VLOOKUP(2+10*P76,INDIRECT($AB$1),5,0)</f>
        <v>--</v>
      </c>
      <c r="Q80" s="92"/>
      <c r="S80" s="91" t="s">
        <v>15</v>
      </c>
      <c r="T80" s="111" t="str">
        <f ca="1">""&amp;VLOOKUP(2+10*P76,INDIRECT($AB$1),3,0)</f>
        <v>A3</v>
      </c>
      <c r="U80" s="95"/>
      <c r="V80" s="96" t="s">
        <v>15</v>
      </c>
      <c r="W80" s="111" t="str">
        <f ca="1">""&amp;VLOOKUP(2+10*W76,INDIRECT($AB$1),5,0)</f>
        <v>9863</v>
      </c>
      <c r="X80" s="92"/>
      <c r="Z80" s="91" t="s">
        <v>15</v>
      </c>
      <c r="AA80" s="111" t="str">
        <f ca="1">""&amp;VLOOKUP(2+10*W76,INDIRECT($AB$1),3,0)</f>
        <v>74</v>
      </c>
      <c r="AB80" s="95"/>
    </row>
    <row r="81" spans="1:28" s="81" customFormat="1" ht="9" customHeight="1">
      <c r="A81" s="96" t="s">
        <v>53</v>
      </c>
      <c r="B81" s="111" t="str">
        <f ca="1">""&amp;VLOOKUP(3+10*B76,INDIRECT($AB$1),5,0)</f>
        <v>A109864</v>
      </c>
      <c r="C81" s="92"/>
      <c r="E81" s="91" t="s">
        <v>53</v>
      </c>
      <c r="F81" s="111" t="str">
        <f ca="1">""&amp;VLOOKUP(3+10*B76,INDIRECT($AB$1),3,0)</f>
        <v>J7</v>
      </c>
      <c r="G81" s="95"/>
      <c r="H81" s="96" t="s">
        <v>53</v>
      </c>
      <c r="I81" s="111" t="str">
        <f ca="1">""&amp;VLOOKUP(3+10*I76,INDIRECT($AB$1),5,0)</f>
        <v>98</v>
      </c>
      <c r="J81" s="92"/>
      <c r="L81" s="91" t="s">
        <v>53</v>
      </c>
      <c r="M81" s="111" t="str">
        <f ca="1">""&amp;VLOOKUP(3+10*I76,INDIRECT($AB$1),3,0)</f>
        <v>QJ5</v>
      </c>
      <c r="N81" s="95"/>
      <c r="O81" s="96" t="s">
        <v>53</v>
      </c>
      <c r="P81" s="111" t="str">
        <f ca="1">""&amp;VLOOKUP(3+10*P76,INDIRECT($AB$1),5,0)</f>
        <v>K632</v>
      </c>
      <c r="Q81" s="92"/>
      <c r="S81" s="91" t="s">
        <v>53</v>
      </c>
      <c r="T81" s="111" t="str">
        <f ca="1">""&amp;VLOOKUP(3+10*P76,INDIRECT($AB$1),3,0)</f>
        <v>QJ85</v>
      </c>
      <c r="U81" s="95"/>
      <c r="V81" s="96" t="s">
        <v>53</v>
      </c>
      <c r="W81" s="111" t="str">
        <f ca="1">""&amp;VLOOKUP(3+10*W76,INDIRECT($AB$1),5,0)</f>
        <v>A32</v>
      </c>
      <c r="X81" s="92"/>
      <c r="Z81" s="91" t="s">
        <v>53</v>
      </c>
      <c r="AA81" s="111" t="str">
        <f ca="1">""&amp;VLOOKUP(3+10*W76,INDIRECT($AB$1),3,0)</f>
        <v>105</v>
      </c>
      <c r="AB81" s="95"/>
    </row>
    <row r="82" spans="1:28" s="81" customFormat="1" ht="9" customHeight="1">
      <c r="A82" s="96" t="s">
        <v>17</v>
      </c>
      <c r="B82" s="111" t="str">
        <f ca="1">""&amp;VLOOKUP(4+10*B76,INDIRECT($AB$1),5,0)</f>
        <v>73</v>
      </c>
      <c r="C82" s="92"/>
      <c r="E82" s="91" t="s">
        <v>17</v>
      </c>
      <c r="F82" s="111" t="str">
        <f ca="1">""&amp;VLOOKUP(4+10*B76,INDIRECT($AB$1),3,0)</f>
        <v>KQ65</v>
      </c>
      <c r="G82" s="95"/>
      <c r="H82" s="96" t="s">
        <v>17</v>
      </c>
      <c r="I82" s="111" t="str">
        <f ca="1">""&amp;VLOOKUP(4+10*I76,INDIRECT($AB$1),5,0)</f>
        <v>K4</v>
      </c>
      <c r="J82" s="92"/>
      <c r="L82" s="91" t="s">
        <v>17</v>
      </c>
      <c r="M82" s="111" t="str">
        <f ca="1">""&amp;VLOOKUP(4+10*I76,INDIRECT($AB$1),3,0)</f>
        <v>8753</v>
      </c>
      <c r="N82" s="95"/>
      <c r="O82" s="96" t="s">
        <v>17</v>
      </c>
      <c r="P82" s="111" t="str">
        <f ca="1">""&amp;VLOOKUP(4+10*P76,INDIRECT($AB$1),5,0)</f>
        <v>A8764</v>
      </c>
      <c r="Q82" s="92"/>
      <c r="S82" s="91" t="s">
        <v>17</v>
      </c>
      <c r="T82" s="111" t="str">
        <f ca="1">""&amp;VLOOKUP(4+10*P76,INDIRECT($AB$1),3,0)</f>
        <v>J3</v>
      </c>
      <c r="U82" s="95"/>
      <c r="V82" s="96" t="s">
        <v>17</v>
      </c>
      <c r="W82" s="111" t="str">
        <f ca="1">""&amp;VLOOKUP(4+10*W76,INDIRECT($AB$1),5,0)</f>
        <v>AQ864</v>
      </c>
      <c r="X82" s="92"/>
      <c r="Z82" s="91" t="s">
        <v>17</v>
      </c>
      <c r="AA82" s="111" t="str">
        <f ca="1">""&amp;VLOOKUP(4+10*W76,INDIRECT($AB$1),3,0)</f>
        <v>732</v>
      </c>
      <c r="AB82" s="95"/>
    </row>
    <row r="83" spans="1:28" s="81" customFormat="1" ht="9" customHeight="1">
      <c r="A83" s="94"/>
      <c r="C83" s="91" t="s">
        <v>52</v>
      </c>
      <c r="D83" s="111" t="str">
        <f ca="1">""&amp;VLOOKUP(1+10*B76,INDIRECT($AB$1),4,0)</f>
        <v>AJ85</v>
      </c>
      <c r="E83" s="92"/>
      <c r="G83" s="95"/>
      <c r="H83" s="94"/>
      <c r="J83" s="91" t="s">
        <v>52</v>
      </c>
      <c r="K83" s="111" t="str">
        <f ca="1">""&amp;VLOOKUP(1+10*I76,INDIRECT($AB$1),4,0)</f>
        <v>10872</v>
      </c>
      <c r="L83" s="92"/>
      <c r="N83" s="95"/>
      <c r="O83" s="94"/>
      <c r="Q83" s="91" t="s">
        <v>52</v>
      </c>
      <c r="R83" s="111" t="str">
        <f ca="1">""&amp;VLOOKUP(1+10*P76,INDIRECT($AB$1),4,0)</f>
        <v>A7</v>
      </c>
      <c r="S83" s="92"/>
      <c r="U83" s="95"/>
      <c r="V83" s="94"/>
      <c r="X83" s="91" t="s">
        <v>52</v>
      </c>
      <c r="Y83" s="111" t="str">
        <f ca="1">""&amp;VLOOKUP(1+10*W76,INDIRECT($AB$1),4,0)</f>
        <v>1064</v>
      </c>
      <c r="Z83" s="92"/>
      <c r="AB83" s="95"/>
    </row>
    <row r="84" spans="1:28" s="81" customFormat="1" ht="9" customHeight="1">
      <c r="A84" s="94"/>
      <c r="C84" s="91" t="s">
        <v>15</v>
      </c>
      <c r="D84" s="111" t="str">
        <f ca="1">""&amp;VLOOKUP(2+10*B76,INDIRECT($AB$1),4,0)</f>
        <v>Q743</v>
      </c>
      <c r="E84" s="92"/>
      <c r="G84" s="95"/>
      <c r="H84" s="94"/>
      <c r="J84" s="91" t="s">
        <v>15</v>
      </c>
      <c r="K84" s="111" t="str">
        <f ca="1">""&amp;VLOOKUP(2+10*I76,INDIRECT($AB$1),4,0)</f>
        <v>--</v>
      </c>
      <c r="L84" s="92"/>
      <c r="N84" s="95"/>
      <c r="O84" s="94"/>
      <c r="Q84" s="91" t="s">
        <v>15</v>
      </c>
      <c r="R84" s="111" t="str">
        <f ca="1">""&amp;VLOOKUP(2+10*P76,INDIRECT($AB$1),4,0)</f>
        <v>1054</v>
      </c>
      <c r="S84" s="92"/>
      <c r="U84" s="95"/>
      <c r="V84" s="94"/>
      <c r="X84" s="91" t="s">
        <v>15</v>
      </c>
      <c r="Y84" s="111" t="str">
        <f ca="1">""&amp;VLOOKUP(2+10*W76,INDIRECT($AB$1),4,0)</f>
        <v>AKQJ</v>
      </c>
      <c r="Z84" s="92"/>
      <c r="AB84" s="95"/>
    </row>
    <row r="85" spans="1:28" s="81" customFormat="1" ht="9" customHeight="1">
      <c r="A85" s="94"/>
      <c r="C85" s="91" t="s">
        <v>53</v>
      </c>
      <c r="D85" s="111" t="str">
        <f ca="1">""&amp;VLOOKUP(3+10*B76,INDIRECT($AB$1),4,0)</f>
        <v>Q2</v>
      </c>
      <c r="E85" s="92"/>
      <c r="G85" s="95"/>
      <c r="H85" s="94"/>
      <c r="J85" s="91" t="s">
        <v>53</v>
      </c>
      <c r="K85" s="111" t="str">
        <f ca="1">""&amp;VLOOKUP(3+10*I76,INDIRECT($AB$1),4,0)</f>
        <v>A10732</v>
      </c>
      <c r="L85" s="92"/>
      <c r="N85" s="95"/>
      <c r="O85" s="94"/>
      <c r="Q85" s="91" t="s">
        <v>53</v>
      </c>
      <c r="R85" s="111" t="str">
        <f ca="1">""&amp;VLOOKUP(3+10*P76,INDIRECT($AB$1),4,0)</f>
        <v>10974</v>
      </c>
      <c r="S85" s="92"/>
      <c r="U85" s="95"/>
      <c r="V85" s="94"/>
      <c r="X85" s="91" t="s">
        <v>53</v>
      </c>
      <c r="Y85" s="111" t="str">
        <f ca="1">""&amp;VLOOKUP(3+10*W76,INDIRECT($AB$1),4,0)</f>
        <v>KJ9874</v>
      </c>
      <c r="Z85" s="92"/>
      <c r="AB85" s="95"/>
    </row>
    <row r="86" spans="1:28" s="81" customFormat="1" ht="9" customHeight="1">
      <c r="A86" s="89"/>
      <c r="B86" s="82"/>
      <c r="C86" s="97" t="s">
        <v>17</v>
      </c>
      <c r="D86" s="112" t="str">
        <f ca="1">""&amp;VLOOKUP(4+10*B76,INDIRECT($AB$1),4,0)</f>
        <v>A102</v>
      </c>
      <c r="E86" s="98"/>
      <c r="F86" s="82"/>
      <c r="G86" s="99"/>
      <c r="H86" s="89"/>
      <c r="I86" s="82"/>
      <c r="J86" s="97" t="s">
        <v>17</v>
      </c>
      <c r="K86" s="112" t="str">
        <f ca="1">""&amp;VLOOKUP(4+10*I76,INDIRECT($AB$1),4,0)</f>
        <v>QJ102</v>
      </c>
      <c r="L86" s="98"/>
      <c r="M86" s="82"/>
      <c r="N86" s="99"/>
      <c r="O86" s="89"/>
      <c r="P86" s="82"/>
      <c r="Q86" s="97" t="s">
        <v>17</v>
      </c>
      <c r="R86" s="112" t="str">
        <f ca="1">""&amp;VLOOKUP(4+10*P76,INDIRECT($AB$1),4,0)</f>
        <v>KQ95</v>
      </c>
      <c r="S86" s="98"/>
      <c r="T86" s="82"/>
      <c r="U86" s="99"/>
      <c r="V86" s="89"/>
      <c r="W86" s="82"/>
      <c r="X86" s="97" t="s">
        <v>17</v>
      </c>
      <c r="Y86" s="112" t="str">
        <f ca="1">""&amp;VLOOKUP(4+10*W76,INDIRECT($AB$1),4,0)</f>
        <v>--</v>
      </c>
      <c r="Z86" s="98"/>
      <c r="AA86" s="82"/>
      <c r="AB86" s="99"/>
    </row>
    <row r="87" spans="1:28" s="81" customFormat="1" ht="9" customHeight="1">
      <c r="A87" s="83" t="s">
        <v>51</v>
      </c>
      <c r="B87" s="84"/>
      <c r="C87" s="85" t="s">
        <v>52</v>
      </c>
      <c r="D87" s="110" t="str">
        <f ca="1">""&amp;VLOOKUP(1+10*B88,INDIRECT($AB$1),2,0)</f>
        <v>J64</v>
      </c>
      <c r="E87" s="86"/>
      <c r="F87" s="87"/>
      <c r="G87" s="88" t="str">
        <f>MID("WNES",1+MOD(B88,4),1)</f>
        <v>N</v>
      </c>
      <c r="H87" s="83" t="s">
        <v>51</v>
      </c>
      <c r="I87" s="84"/>
      <c r="J87" s="85" t="s">
        <v>52</v>
      </c>
      <c r="K87" s="110" t="str">
        <f ca="1">""&amp;VLOOKUP(1+10*I88,INDIRECT($AB$1),2,0)</f>
        <v>97</v>
      </c>
      <c r="L87" s="86"/>
      <c r="M87" s="87"/>
      <c r="N87" s="88" t="str">
        <f>MID("WNES",1+MOD(I88,4),1)</f>
        <v>E</v>
      </c>
      <c r="O87" s="83" t="s">
        <v>51</v>
      </c>
      <c r="P87" s="84"/>
      <c r="Q87" s="85" t="s">
        <v>52</v>
      </c>
      <c r="R87" s="110" t="str">
        <f ca="1">""&amp;VLOOKUP(1+10*P88,INDIRECT($AB$1),2,0)</f>
        <v>K9</v>
      </c>
      <c r="S87" s="86"/>
      <c r="T87" s="87"/>
      <c r="U87" s="88" t="str">
        <f>MID("WNES",1+MOD(P88,4),1)</f>
        <v>S</v>
      </c>
      <c r="V87" s="83" t="s">
        <v>51</v>
      </c>
      <c r="W87" s="84"/>
      <c r="X87" s="85" t="s">
        <v>52</v>
      </c>
      <c r="Y87" s="110" t="str">
        <f ca="1">""&amp;VLOOKUP(1+10*W88,INDIRECT($AB$1),2,0)</f>
        <v>K7</v>
      </c>
      <c r="Z87" s="86"/>
      <c r="AA87" s="87"/>
      <c r="AB87" s="88" t="str">
        <f>MID("WNES",1+MOD(W88,4),1)</f>
        <v>W</v>
      </c>
    </row>
    <row r="88" spans="1:28" s="81" customFormat="1" ht="9" customHeight="1">
      <c r="A88" s="89"/>
      <c r="B88" s="90">
        <f>1+W76</f>
        <v>29</v>
      </c>
      <c r="C88" s="91" t="s">
        <v>15</v>
      </c>
      <c r="D88" s="111" t="str">
        <f ca="1">""&amp;VLOOKUP(2+10*B88,INDIRECT($AB$1),2,0)</f>
        <v>J10763</v>
      </c>
      <c r="E88" s="92"/>
      <c r="G88" s="93" t="str">
        <f>MID(" EW  NS NoneBoth",1+4*INT(MOD(11*B88,16)/4),4)</f>
        <v>Both</v>
      </c>
      <c r="H88" s="89"/>
      <c r="I88" s="90">
        <f>1+B88</f>
        <v>30</v>
      </c>
      <c r="J88" s="91" t="s">
        <v>15</v>
      </c>
      <c r="K88" s="111" t="str">
        <f ca="1">""&amp;VLOOKUP(2+10*I88,INDIRECT($AB$1),2,0)</f>
        <v>AQJ</v>
      </c>
      <c r="L88" s="92"/>
      <c r="N88" s="93" t="str">
        <f>MID(" EW  NS NoneBoth",1+4*INT(MOD(11*I88,16)/4),4)</f>
        <v>None</v>
      </c>
      <c r="O88" s="89"/>
      <c r="P88" s="90">
        <f>1+I88</f>
        <v>31</v>
      </c>
      <c r="Q88" s="91" t="s">
        <v>15</v>
      </c>
      <c r="R88" s="111" t="str">
        <f ca="1">""&amp;VLOOKUP(2+10*P88,INDIRECT($AB$1),2,0)</f>
        <v>Q63</v>
      </c>
      <c r="S88" s="92"/>
      <c r="U88" s="93" t="str">
        <f>MID(" EW  NS NoneBoth",1+4*INT(MOD(11*P88,16)/4),4)</f>
        <v> NS </v>
      </c>
      <c r="V88" s="89"/>
      <c r="W88" s="90">
        <f>1+P88</f>
        <v>32</v>
      </c>
      <c r="X88" s="91" t="s">
        <v>15</v>
      </c>
      <c r="Y88" s="111" t="str">
        <f ca="1">""&amp;VLOOKUP(2+10*W88,INDIRECT($AB$1),2,0)</f>
        <v>1093</v>
      </c>
      <c r="Z88" s="92"/>
      <c r="AB88" s="93" t="str">
        <f>MID(" EW  NS NoneBoth",1+4*INT(MOD(11*W88,16)/4),4)</f>
        <v> EW </v>
      </c>
    </row>
    <row r="89" spans="1:28" s="81" customFormat="1" ht="9" customHeight="1">
      <c r="A89" s="94"/>
      <c r="C89" s="91" t="s">
        <v>53</v>
      </c>
      <c r="D89" s="111" t="str">
        <f ca="1">""&amp;VLOOKUP(3+10*B88,INDIRECT($AB$1),2,0)</f>
        <v>J3</v>
      </c>
      <c r="E89" s="92"/>
      <c r="G89" s="95"/>
      <c r="H89" s="94"/>
      <c r="J89" s="91" t="s">
        <v>53</v>
      </c>
      <c r="K89" s="111" t="str">
        <f ca="1">""&amp;VLOOKUP(3+10*I88,INDIRECT($AB$1),2,0)</f>
        <v>KQ6</v>
      </c>
      <c r="L89" s="92"/>
      <c r="N89" s="95"/>
      <c r="O89" s="94"/>
      <c r="Q89" s="91" t="s">
        <v>53</v>
      </c>
      <c r="R89" s="111" t="str">
        <f ca="1">""&amp;VLOOKUP(3+10*P88,INDIRECT($AB$1),2,0)</f>
        <v>104</v>
      </c>
      <c r="S89" s="92"/>
      <c r="U89" s="95"/>
      <c r="V89" s="94"/>
      <c r="X89" s="91" t="s">
        <v>53</v>
      </c>
      <c r="Y89" s="111" t="str">
        <f ca="1">""&amp;VLOOKUP(3+10*W88,INDIRECT($AB$1),2,0)</f>
        <v>J8</v>
      </c>
      <c r="Z89" s="92"/>
      <c r="AB89" s="95"/>
    </row>
    <row r="90" spans="1:28" s="81" customFormat="1" ht="9" customHeight="1">
      <c r="A90" s="94"/>
      <c r="C90" s="91" t="s">
        <v>17</v>
      </c>
      <c r="D90" s="111" t="str">
        <f ca="1">""&amp;VLOOKUP(4+10*B88,INDIRECT($AB$1),2,0)</f>
        <v>Q43</v>
      </c>
      <c r="E90" s="92"/>
      <c r="G90" s="95"/>
      <c r="H90" s="94"/>
      <c r="J90" s="91" t="s">
        <v>17</v>
      </c>
      <c r="K90" s="111" t="str">
        <f ca="1">""&amp;VLOOKUP(4+10*I88,INDIRECT($AB$1),2,0)</f>
        <v>A10742</v>
      </c>
      <c r="L90" s="92"/>
      <c r="N90" s="95"/>
      <c r="O90" s="94"/>
      <c r="Q90" s="91" t="s">
        <v>17</v>
      </c>
      <c r="R90" s="111" t="str">
        <f ca="1">""&amp;VLOOKUP(4+10*P88,INDIRECT($AB$1),2,0)</f>
        <v>AJ9653</v>
      </c>
      <c r="S90" s="92"/>
      <c r="U90" s="95"/>
      <c r="V90" s="94"/>
      <c r="X90" s="91" t="s">
        <v>17</v>
      </c>
      <c r="Y90" s="111" t="str">
        <f ca="1">""&amp;VLOOKUP(4+10*W88,INDIRECT($AB$1),2,0)</f>
        <v>AKJ1053</v>
      </c>
      <c r="Z90" s="92"/>
      <c r="AB90" s="95"/>
    </row>
    <row r="91" spans="1:28" s="81" customFormat="1" ht="9" customHeight="1">
      <c r="A91" s="96" t="s">
        <v>52</v>
      </c>
      <c r="B91" s="111" t="str">
        <f ca="1">""&amp;VLOOKUP(1+10*B88,INDIRECT($AB$1),5,0)</f>
        <v>AQ1073</v>
      </c>
      <c r="C91" s="92"/>
      <c r="E91" s="91" t="s">
        <v>52</v>
      </c>
      <c r="F91" s="111" t="str">
        <f ca="1">""&amp;VLOOKUP(1+10*B88,INDIRECT($AB$1),3,0)</f>
        <v>82</v>
      </c>
      <c r="G91" s="95"/>
      <c r="H91" s="96" t="s">
        <v>52</v>
      </c>
      <c r="I91" s="111" t="str">
        <f ca="1">""&amp;VLOOKUP(1+10*I88,INDIRECT($AB$1),5,0)</f>
        <v>102</v>
      </c>
      <c r="J91" s="92"/>
      <c r="L91" s="91" t="s">
        <v>52</v>
      </c>
      <c r="M91" s="111" t="str">
        <f ca="1">""&amp;VLOOKUP(1+10*I88,INDIRECT($AB$1),3,0)</f>
        <v>Q64</v>
      </c>
      <c r="N91" s="95"/>
      <c r="O91" s="96" t="s">
        <v>52</v>
      </c>
      <c r="P91" s="111" t="str">
        <f ca="1">""&amp;VLOOKUP(1+10*P88,INDIRECT($AB$1),5,0)</f>
        <v>742</v>
      </c>
      <c r="Q91" s="92"/>
      <c r="S91" s="91" t="s">
        <v>52</v>
      </c>
      <c r="T91" s="111" t="str">
        <f ca="1">""&amp;VLOOKUP(1+10*P88,INDIRECT($AB$1),3,0)</f>
        <v>J1083</v>
      </c>
      <c r="U91" s="95"/>
      <c r="V91" s="96" t="s">
        <v>52</v>
      </c>
      <c r="W91" s="111" t="str">
        <f ca="1">""&amp;VLOOKUP(1+10*W88,INDIRECT($AB$1),5,0)</f>
        <v>Q862</v>
      </c>
      <c r="X91" s="92"/>
      <c r="Z91" s="91" t="s">
        <v>52</v>
      </c>
      <c r="AA91" s="111" t="str">
        <f ca="1">""&amp;VLOOKUP(1+10*W88,INDIRECT($AB$1),3,0)</f>
        <v>10</v>
      </c>
      <c r="AB91" s="95"/>
    </row>
    <row r="92" spans="1:28" s="81" customFormat="1" ht="9" customHeight="1">
      <c r="A92" s="96" t="s">
        <v>15</v>
      </c>
      <c r="B92" s="111" t="str">
        <f ca="1">""&amp;VLOOKUP(2+10*B88,INDIRECT($AB$1),5,0)</f>
        <v>A4</v>
      </c>
      <c r="C92" s="92"/>
      <c r="E92" s="91" t="s">
        <v>15</v>
      </c>
      <c r="F92" s="111" t="str">
        <f ca="1">""&amp;VLOOKUP(2+10*B88,INDIRECT($AB$1),3,0)</f>
        <v>Q9</v>
      </c>
      <c r="G92" s="95"/>
      <c r="H92" s="96" t="s">
        <v>15</v>
      </c>
      <c r="I92" s="111" t="str">
        <f ca="1">""&amp;VLOOKUP(2+10*I88,INDIRECT($AB$1),5,0)</f>
        <v>9643</v>
      </c>
      <c r="J92" s="92"/>
      <c r="L92" s="91" t="s">
        <v>15</v>
      </c>
      <c r="M92" s="111" t="str">
        <f ca="1">""&amp;VLOOKUP(2+10*I88,INDIRECT($AB$1),3,0)</f>
        <v>108752</v>
      </c>
      <c r="N92" s="95"/>
      <c r="O92" s="96" t="s">
        <v>15</v>
      </c>
      <c r="P92" s="111" t="str">
        <f ca="1">""&amp;VLOOKUP(2+10*P88,INDIRECT($AB$1),5,0)</f>
        <v>J102</v>
      </c>
      <c r="Q92" s="92"/>
      <c r="S92" s="91" t="s">
        <v>15</v>
      </c>
      <c r="T92" s="111" t="str">
        <f ca="1">""&amp;VLOOKUP(2+10*P88,INDIRECT($AB$1),3,0)</f>
        <v>85</v>
      </c>
      <c r="U92" s="95"/>
      <c r="V92" s="96" t="s">
        <v>15</v>
      </c>
      <c r="W92" s="111" t="str">
        <f ca="1">""&amp;VLOOKUP(2+10*W88,INDIRECT($AB$1),5,0)</f>
        <v>A4</v>
      </c>
      <c r="X92" s="92"/>
      <c r="Z92" s="91" t="s">
        <v>15</v>
      </c>
      <c r="AA92" s="111" t="str">
        <f ca="1">""&amp;VLOOKUP(2+10*W88,INDIRECT($AB$1),3,0)</f>
        <v>KQ7652</v>
      </c>
      <c r="AB92" s="95"/>
    </row>
    <row r="93" spans="1:28" s="81" customFormat="1" ht="9" customHeight="1">
      <c r="A93" s="96" t="s">
        <v>53</v>
      </c>
      <c r="B93" s="111" t="str">
        <f ca="1">""&amp;VLOOKUP(3+10*B88,INDIRECT($AB$1),5,0)</f>
        <v>AQ106</v>
      </c>
      <c r="C93" s="92"/>
      <c r="E93" s="91" t="s">
        <v>53</v>
      </c>
      <c r="F93" s="111" t="str">
        <f ca="1">""&amp;VLOOKUP(3+10*B88,INDIRECT($AB$1),3,0)</f>
        <v>K9842</v>
      </c>
      <c r="G93" s="95"/>
      <c r="H93" s="96" t="s">
        <v>53</v>
      </c>
      <c r="I93" s="111" t="str">
        <f ca="1">""&amp;VLOOKUP(3+10*I88,INDIRECT($AB$1),5,0)</f>
        <v>J974</v>
      </c>
      <c r="J93" s="92"/>
      <c r="L93" s="91" t="s">
        <v>53</v>
      </c>
      <c r="M93" s="111" t="str">
        <f ca="1">""&amp;VLOOKUP(3+10*I88,INDIRECT($AB$1),3,0)</f>
        <v>A82</v>
      </c>
      <c r="N93" s="95"/>
      <c r="O93" s="96" t="s">
        <v>53</v>
      </c>
      <c r="P93" s="111" t="str">
        <f ca="1">""&amp;VLOOKUP(3+10*P88,INDIRECT($AB$1),5,0)</f>
        <v>A65</v>
      </c>
      <c r="Q93" s="92"/>
      <c r="S93" s="91" t="s">
        <v>53</v>
      </c>
      <c r="T93" s="111" t="str">
        <f ca="1">""&amp;VLOOKUP(3+10*P88,INDIRECT($AB$1),3,0)</f>
        <v>QJ97</v>
      </c>
      <c r="U93" s="95"/>
      <c r="V93" s="96" t="s">
        <v>53</v>
      </c>
      <c r="W93" s="111" t="str">
        <f ca="1">""&amp;VLOOKUP(3+10*W88,INDIRECT($AB$1),5,0)</f>
        <v>763</v>
      </c>
      <c r="X93" s="92"/>
      <c r="Z93" s="91" t="s">
        <v>53</v>
      </c>
      <c r="AA93" s="111" t="str">
        <f ca="1">""&amp;VLOOKUP(3+10*W88,INDIRECT($AB$1),3,0)</f>
        <v>AQ94</v>
      </c>
      <c r="AB93" s="95"/>
    </row>
    <row r="94" spans="1:28" s="81" customFormat="1" ht="9" customHeight="1">
      <c r="A94" s="96" t="s">
        <v>17</v>
      </c>
      <c r="B94" s="111" t="str">
        <f ca="1">""&amp;VLOOKUP(4+10*B88,INDIRECT($AB$1),5,0)</f>
        <v>65</v>
      </c>
      <c r="C94" s="92"/>
      <c r="E94" s="91" t="s">
        <v>17</v>
      </c>
      <c r="F94" s="111" t="str">
        <f ca="1">""&amp;VLOOKUP(4+10*B88,INDIRECT($AB$1),3,0)</f>
        <v>AJ97</v>
      </c>
      <c r="G94" s="95"/>
      <c r="H94" s="96" t="s">
        <v>17</v>
      </c>
      <c r="I94" s="111" t="str">
        <f ca="1">""&amp;VLOOKUP(4+10*I88,INDIRECT($AB$1),5,0)</f>
        <v>K86</v>
      </c>
      <c r="J94" s="92"/>
      <c r="L94" s="91" t="s">
        <v>17</v>
      </c>
      <c r="M94" s="111" t="str">
        <f ca="1">""&amp;VLOOKUP(4+10*I88,INDIRECT($AB$1),3,0)</f>
        <v>93</v>
      </c>
      <c r="N94" s="95"/>
      <c r="O94" s="96" t="s">
        <v>17</v>
      </c>
      <c r="P94" s="111" t="str">
        <f ca="1">""&amp;VLOOKUP(4+10*P88,INDIRECT($AB$1),5,0)</f>
        <v>K1082</v>
      </c>
      <c r="Q94" s="92"/>
      <c r="S94" s="91" t="s">
        <v>17</v>
      </c>
      <c r="T94" s="111" t="str">
        <f ca="1">""&amp;VLOOKUP(4+10*P88,INDIRECT($AB$1),3,0)</f>
        <v>Q74</v>
      </c>
      <c r="U94" s="95"/>
      <c r="V94" s="96" t="s">
        <v>17</v>
      </c>
      <c r="W94" s="111" t="str">
        <f ca="1">""&amp;VLOOKUP(4+10*W88,INDIRECT($AB$1),5,0)</f>
        <v>Q962</v>
      </c>
      <c r="X94" s="92"/>
      <c r="Z94" s="91" t="s">
        <v>17</v>
      </c>
      <c r="AA94" s="111" t="str">
        <f ca="1">""&amp;VLOOKUP(4+10*W88,INDIRECT($AB$1),3,0)</f>
        <v>87</v>
      </c>
      <c r="AB94" s="95"/>
    </row>
    <row r="95" spans="1:28" s="81" customFormat="1" ht="9" customHeight="1">
      <c r="A95" s="94"/>
      <c r="C95" s="91" t="s">
        <v>52</v>
      </c>
      <c r="D95" s="111" t="str">
        <f ca="1">""&amp;VLOOKUP(1+10*B88,INDIRECT($AB$1),4,0)</f>
        <v>K95</v>
      </c>
      <c r="E95" s="92"/>
      <c r="G95" s="95"/>
      <c r="H95" s="94"/>
      <c r="J95" s="91" t="s">
        <v>52</v>
      </c>
      <c r="K95" s="111" t="str">
        <f ca="1">""&amp;VLOOKUP(1+10*I88,INDIRECT($AB$1),4,0)</f>
        <v>AKJ853</v>
      </c>
      <c r="L95" s="92"/>
      <c r="N95" s="95"/>
      <c r="O95" s="94"/>
      <c r="Q95" s="91" t="s">
        <v>52</v>
      </c>
      <c r="R95" s="111" t="str">
        <f ca="1">""&amp;VLOOKUP(1+10*P88,INDIRECT($AB$1),4,0)</f>
        <v>AQ65</v>
      </c>
      <c r="S95" s="92"/>
      <c r="U95" s="95"/>
      <c r="V95" s="94"/>
      <c r="X95" s="91" t="s">
        <v>52</v>
      </c>
      <c r="Y95" s="111" t="str">
        <f ca="1">""&amp;VLOOKUP(1+10*W88,INDIRECT($AB$1),4,0)</f>
        <v>AJ9543</v>
      </c>
      <c r="Z95" s="92"/>
      <c r="AB95" s="95"/>
    </row>
    <row r="96" spans="1:28" s="81" customFormat="1" ht="9" customHeight="1">
      <c r="A96" s="94"/>
      <c r="C96" s="91" t="s">
        <v>15</v>
      </c>
      <c r="D96" s="111" t="str">
        <f ca="1">""&amp;VLOOKUP(2+10*B88,INDIRECT($AB$1),4,0)</f>
        <v>K852</v>
      </c>
      <c r="E96" s="92"/>
      <c r="G96" s="95"/>
      <c r="H96" s="94"/>
      <c r="J96" s="91" t="s">
        <v>15</v>
      </c>
      <c r="K96" s="111" t="str">
        <f ca="1">""&amp;VLOOKUP(2+10*I88,INDIRECT($AB$1),4,0)</f>
        <v>K</v>
      </c>
      <c r="L96" s="92"/>
      <c r="N96" s="95"/>
      <c r="O96" s="94"/>
      <c r="Q96" s="91" t="s">
        <v>15</v>
      </c>
      <c r="R96" s="111" t="str">
        <f ca="1">""&amp;VLOOKUP(2+10*P88,INDIRECT($AB$1),4,0)</f>
        <v>AK974</v>
      </c>
      <c r="S96" s="92"/>
      <c r="U96" s="95"/>
      <c r="V96" s="94"/>
      <c r="X96" s="91" t="s">
        <v>15</v>
      </c>
      <c r="Y96" s="111" t="str">
        <f ca="1">""&amp;VLOOKUP(2+10*W88,INDIRECT($AB$1),4,0)</f>
        <v>J8</v>
      </c>
      <c r="Z96" s="92"/>
      <c r="AB96" s="95"/>
    </row>
    <row r="97" spans="1:28" s="81" customFormat="1" ht="9" customHeight="1">
      <c r="A97" s="94"/>
      <c r="C97" s="91" t="s">
        <v>53</v>
      </c>
      <c r="D97" s="111" t="str">
        <f ca="1">""&amp;VLOOKUP(3+10*B88,INDIRECT($AB$1),4,0)</f>
        <v>75</v>
      </c>
      <c r="E97" s="92"/>
      <c r="G97" s="95"/>
      <c r="H97" s="94"/>
      <c r="J97" s="91" t="s">
        <v>53</v>
      </c>
      <c r="K97" s="111" t="str">
        <f ca="1">""&amp;VLOOKUP(3+10*I88,INDIRECT($AB$1),4,0)</f>
        <v>1053</v>
      </c>
      <c r="L97" s="92"/>
      <c r="N97" s="95"/>
      <c r="O97" s="94"/>
      <c r="Q97" s="91" t="s">
        <v>53</v>
      </c>
      <c r="R97" s="111" t="str">
        <f ca="1">""&amp;VLOOKUP(3+10*P88,INDIRECT($AB$1),4,0)</f>
        <v>K832</v>
      </c>
      <c r="S97" s="92"/>
      <c r="U97" s="95"/>
      <c r="V97" s="94"/>
      <c r="X97" s="91" t="s">
        <v>53</v>
      </c>
      <c r="Y97" s="111" t="str">
        <f ca="1">""&amp;VLOOKUP(3+10*W88,INDIRECT($AB$1),4,0)</f>
        <v>K1052</v>
      </c>
      <c r="Z97" s="92"/>
      <c r="AB97" s="95"/>
    </row>
    <row r="98" spans="1:28" s="81" customFormat="1" ht="9" customHeight="1">
      <c r="A98" s="89"/>
      <c r="B98" s="82"/>
      <c r="C98" s="97" t="s">
        <v>17</v>
      </c>
      <c r="D98" s="112" t="str">
        <f ca="1">""&amp;VLOOKUP(4+10*B88,INDIRECT($AB$1),4,0)</f>
        <v>K1082</v>
      </c>
      <c r="E98" s="98"/>
      <c r="F98" s="82"/>
      <c r="G98" s="99"/>
      <c r="H98" s="89"/>
      <c r="I98" s="82"/>
      <c r="J98" s="97" t="s">
        <v>17</v>
      </c>
      <c r="K98" s="112" t="str">
        <f ca="1">""&amp;VLOOKUP(4+10*I88,INDIRECT($AB$1),4,0)</f>
        <v>QJ5</v>
      </c>
      <c r="L98" s="98"/>
      <c r="M98" s="82"/>
      <c r="N98" s="99"/>
      <c r="O98" s="89"/>
      <c r="P98" s="82"/>
      <c r="Q98" s="97" t="s">
        <v>17</v>
      </c>
      <c r="R98" s="112" t="str">
        <f ca="1">""&amp;VLOOKUP(4+10*P88,INDIRECT($AB$1),4,0)</f>
        <v>--</v>
      </c>
      <c r="S98" s="98"/>
      <c r="T98" s="82"/>
      <c r="U98" s="99"/>
      <c r="V98" s="89"/>
      <c r="W98" s="82"/>
      <c r="X98" s="97" t="s">
        <v>17</v>
      </c>
      <c r="Y98" s="112" t="str">
        <f ca="1">""&amp;VLOOKUP(4+10*W88,INDIRECT($AB$1),4,0)</f>
        <v>4</v>
      </c>
      <c r="Z98" s="98"/>
      <c r="AA98" s="82"/>
      <c r="AB98" s="99"/>
    </row>
  </sheetData>
  <sheetProtection/>
  <mergeCells count="1">
    <mergeCell ref="K1:Z1"/>
  </mergeCells>
  <printOptions horizontalCentered="1"/>
  <pageMargins left="0" right="0" top="0.1968503937007874" bottom="0" header="0" footer="0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БКБТ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Добрин</dc:creator>
  <cp:keywords/>
  <dc:description/>
  <cp:lastModifiedBy>Julia Shatik</cp:lastModifiedBy>
  <cp:lastPrinted>2010-04-11T16:48:24Z</cp:lastPrinted>
  <dcterms:created xsi:type="dcterms:W3CDTF">2004-12-24T12:28:13Z</dcterms:created>
  <dcterms:modified xsi:type="dcterms:W3CDTF">2010-04-11T16:49:46Z</dcterms:modified>
  <cp:category/>
  <cp:version/>
  <cp:contentType/>
  <cp:contentStatus/>
</cp:coreProperties>
</file>